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НД\АКТУАЛИЗАЦИЯ ПОСТАНОВЛЕНИЙ\АКТУАЛИЗАЦИЯ 2025\АКТУАЛИЗАЦИЯ 2025 (часть 1)\2025 КП 2023-2025\"/>
    </mc:Choice>
  </mc:AlternateContent>
  <bookViews>
    <workbookView xWindow="0" yWindow="0" windowWidth="16695" windowHeight="11820"/>
  </bookViews>
  <sheets>
    <sheet name="Лист1" sheetId="1" r:id="rId1"/>
  </sheets>
  <definedNames>
    <definedName name="_xlnm._FilterDatabase" localSheetId="0" hidden="1">Лист1!$A$18:$AK$1602</definedName>
    <definedName name="_xlnm.Print_Titles" localSheetId="0">Лист1!$14:$17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3" i="1" l="1"/>
  <c r="O503" i="1"/>
  <c r="X503" i="1" l="1"/>
  <c r="AC503" i="1" s="1"/>
  <c r="A510" i="1"/>
  <c r="A512" i="1"/>
  <c r="A514" i="1"/>
  <c r="V514" i="1"/>
  <c r="Q514" i="1"/>
  <c r="V513" i="1"/>
  <c r="Q513" i="1"/>
  <c r="V512" i="1"/>
  <c r="Q512" i="1"/>
  <c r="V511" i="1"/>
  <c r="Q511" i="1"/>
  <c r="V510" i="1"/>
  <c r="Q510" i="1"/>
  <c r="V509" i="1"/>
  <c r="Q509" i="1"/>
  <c r="X515" i="1"/>
  <c r="AC515" i="1" s="1"/>
  <c r="X514" i="1" l="1"/>
  <c r="AC514" i="1" s="1"/>
  <c r="X509" i="1"/>
  <c r="AC509" i="1" s="1"/>
  <c r="X511" i="1"/>
  <c r="AC511" i="1" s="1"/>
  <c r="X513" i="1"/>
  <c r="AC513" i="1" s="1"/>
  <c r="X510" i="1"/>
  <c r="AC510" i="1" s="1"/>
  <c r="X512" i="1"/>
  <c r="AC512" i="1" s="1"/>
  <c r="P1262" i="1"/>
  <c r="O1262" i="1"/>
  <c r="M1262" i="1"/>
  <c r="L1262" i="1"/>
  <c r="X1262" i="1" l="1"/>
  <c r="AC1262" i="1" s="1"/>
  <c r="T1342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4" i="1"/>
  <c r="A505" i="1"/>
  <c r="A506" i="1"/>
  <c r="A507" i="1"/>
  <c r="A508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R1552" i="1" l="1"/>
  <c r="X1552" i="1" s="1"/>
  <c r="AC1552" i="1" s="1"/>
  <c r="V617" i="1" l="1"/>
  <c r="Q617" i="1"/>
  <c r="X617" i="1" l="1"/>
  <c r="AC617" i="1" s="1"/>
  <c r="T1264" i="1"/>
  <c r="R1264" i="1"/>
  <c r="T1265" i="1"/>
  <c r="M1265" i="1"/>
  <c r="P1265" i="1"/>
  <c r="O1265" i="1"/>
  <c r="R1263" i="1"/>
  <c r="T1457" i="1"/>
  <c r="R1586" i="1"/>
  <c r="R1498" i="1"/>
  <c r="X1498" i="1" s="1"/>
  <c r="AC1498" i="1" s="1"/>
  <c r="R1457" i="1"/>
  <c r="R1240" i="1"/>
  <c r="R1239" i="1"/>
  <c r="R1238" i="1"/>
  <c r="R1179" i="1"/>
  <c r="R1176" i="1"/>
  <c r="X1176" i="1" s="1"/>
  <c r="AC1176" i="1" s="1"/>
  <c r="R1237" i="1"/>
  <c r="L1237" i="1"/>
  <c r="U1266" i="1"/>
  <c r="R1268" i="1"/>
  <c r="O1267" i="1"/>
  <c r="M1268" i="1"/>
  <c r="M1267" i="1"/>
  <c r="I292" i="1"/>
  <c r="X1586" i="1" l="1"/>
  <c r="AC1586" i="1" s="1"/>
  <c r="AA1553" i="1"/>
  <c r="AB1553" i="1"/>
  <c r="Z1553" i="1"/>
  <c r="F1553" i="1"/>
  <c r="G1553" i="1"/>
  <c r="E1553" i="1"/>
  <c r="X1457" i="1"/>
  <c r="AC1457" i="1" s="1"/>
  <c r="X1263" i="1"/>
  <c r="AC1263" i="1" s="1"/>
  <c r="X1264" i="1"/>
  <c r="AC1264" i="1" s="1"/>
  <c r="X1265" i="1"/>
  <c r="AC1265" i="1" s="1"/>
  <c r="X1266" i="1"/>
  <c r="AC1266" i="1" s="1"/>
  <c r="X1267" i="1"/>
  <c r="AC1267" i="1" s="1"/>
  <c r="X1268" i="1"/>
  <c r="AC1268" i="1" s="1"/>
  <c r="X1237" i="1"/>
  <c r="AC1237" i="1" s="1"/>
  <c r="X1238" i="1"/>
  <c r="AC1238" i="1" s="1"/>
  <c r="X1239" i="1"/>
  <c r="AC1239" i="1" s="1"/>
  <c r="X1240" i="1"/>
  <c r="AC1240" i="1" s="1"/>
  <c r="V1190" i="1" l="1"/>
  <c r="Q1190" i="1"/>
  <c r="X1189" i="1"/>
  <c r="AC1189" i="1" s="1"/>
  <c r="I1190" i="1"/>
  <c r="I1189" i="1"/>
  <c r="X1190" i="1" l="1"/>
  <c r="AC1190" i="1" s="1"/>
  <c r="Q517" i="1"/>
  <c r="I518" i="1"/>
  <c r="I517" i="1"/>
  <c r="V517" i="1" l="1"/>
  <c r="V518" i="1"/>
  <c r="Q518" i="1"/>
  <c r="X517" i="1" l="1"/>
  <c r="AC517" i="1" s="1"/>
  <c r="X518" i="1"/>
  <c r="AC518" i="1" s="1"/>
  <c r="X615" i="1" l="1"/>
  <c r="AC615" i="1" s="1"/>
  <c r="X616" i="1"/>
  <c r="AC616" i="1" s="1"/>
  <c r="V516" i="1"/>
  <c r="Q516" i="1"/>
  <c r="X516" i="1" l="1"/>
  <c r="AC516" i="1" s="1"/>
  <c r="T1279" i="1"/>
  <c r="X1279" i="1" s="1"/>
  <c r="AC1279" i="1" s="1"/>
  <c r="X656" i="1" l="1"/>
  <c r="X654" i="1"/>
  <c r="X653" i="1"/>
  <c r="X652" i="1"/>
  <c r="X651" i="1"/>
  <c r="X648" i="1"/>
  <c r="X647" i="1"/>
  <c r="X643" i="1"/>
  <c r="R1236" i="1" l="1"/>
  <c r="R1235" i="1"/>
  <c r="R1522" i="1"/>
  <c r="X1522" i="1" s="1"/>
  <c r="AC1522" i="1" s="1"/>
  <c r="Z1523" i="1"/>
  <c r="AA1523" i="1"/>
  <c r="AB1523" i="1"/>
  <c r="F1523" i="1"/>
  <c r="G1523" i="1"/>
  <c r="E1523" i="1"/>
  <c r="X1235" i="1" l="1"/>
  <c r="AC1235" i="1" s="1"/>
  <c r="X1236" i="1"/>
  <c r="AC1236" i="1" s="1"/>
  <c r="X1342" i="1" l="1"/>
  <c r="AC1342" i="1" s="1"/>
  <c r="T1269" i="1" l="1"/>
  <c r="X1269" i="1" s="1"/>
  <c r="AC1269" i="1" s="1"/>
  <c r="T1272" i="1" l="1"/>
  <c r="X1272" i="1" s="1"/>
  <c r="AC1272" i="1" s="1"/>
  <c r="T1394" i="1" l="1"/>
  <c r="T1385" i="1"/>
  <c r="T1384" i="1"/>
  <c r="T1383" i="1"/>
  <c r="T1365" i="1"/>
  <c r="T1325" i="1"/>
  <c r="T1312" i="1"/>
  <c r="T1286" i="1"/>
  <c r="R1469" i="1"/>
  <c r="R1468" i="1"/>
  <c r="R1467" i="1"/>
  <c r="R1466" i="1"/>
  <c r="R1452" i="1"/>
  <c r="R1427" i="1"/>
  <c r="R1426" i="1"/>
  <c r="R1411" i="1"/>
  <c r="R1383" i="1"/>
  <c r="R1363" i="1"/>
  <c r="R1362" i="1"/>
  <c r="R1360" i="1"/>
  <c r="R1312" i="1"/>
  <c r="R1286" i="1"/>
  <c r="R1271" i="1"/>
  <c r="R1270" i="1"/>
  <c r="R1209" i="1"/>
  <c r="R1208" i="1"/>
  <c r="L1394" i="1"/>
  <c r="L1383" i="1"/>
  <c r="L1325" i="1"/>
  <c r="U1594" i="1"/>
  <c r="U1590" i="1"/>
  <c r="U1585" i="1"/>
  <c r="U1570" i="1"/>
  <c r="U1532" i="1"/>
  <c r="U1526" i="1"/>
  <c r="U1429" i="1"/>
  <c r="U1415" i="1"/>
  <c r="U1409" i="1"/>
  <c r="U1403" i="1"/>
  <c r="U1395" i="1"/>
  <c r="U1393" i="1"/>
  <c r="U1392" i="1"/>
  <c r="U1391" i="1"/>
  <c r="U1390" i="1"/>
  <c r="U1389" i="1"/>
  <c r="U1388" i="1"/>
  <c r="U1387" i="1"/>
  <c r="U1382" i="1"/>
  <c r="U1381" i="1"/>
  <c r="U1380" i="1"/>
  <c r="U1353" i="1"/>
  <c r="U1352" i="1"/>
  <c r="U1350" i="1"/>
  <c r="U1349" i="1"/>
  <c r="U1348" i="1"/>
  <c r="U1347" i="1"/>
  <c r="U1346" i="1"/>
  <c r="U1345" i="1"/>
  <c r="U1344" i="1"/>
  <c r="U1343" i="1"/>
  <c r="U1341" i="1"/>
  <c r="U1340" i="1"/>
  <c r="U1339" i="1"/>
  <c r="U1338" i="1"/>
  <c r="U1337" i="1"/>
  <c r="U1336" i="1"/>
  <c r="U1335" i="1"/>
  <c r="U1333" i="1"/>
  <c r="U1332" i="1"/>
  <c r="U1330" i="1"/>
  <c r="U1329" i="1"/>
  <c r="U1328" i="1"/>
  <c r="U1327" i="1"/>
  <c r="U1326" i="1"/>
  <c r="U1324" i="1"/>
  <c r="U1323" i="1"/>
  <c r="U1322" i="1"/>
  <c r="U1321" i="1"/>
  <c r="U1320" i="1"/>
  <c r="U1319" i="1"/>
  <c r="U1318" i="1"/>
  <c r="U1317" i="1"/>
  <c r="U1305" i="1"/>
  <c r="U1292" i="1"/>
  <c r="U1261" i="1"/>
  <c r="U1202" i="1"/>
  <c r="U1200" i="1"/>
  <c r="U1199" i="1"/>
  <c r="U1198" i="1"/>
  <c r="U1197" i="1"/>
  <c r="U1196" i="1"/>
  <c r="U1195" i="1"/>
  <c r="U1194" i="1"/>
  <c r="U1193" i="1"/>
  <c r="U1191" i="1"/>
  <c r="T1594" i="1"/>
  <c r="T1590" i="1"/>
  <c r="T1585" i="1"/>
  <c r="T1570" i="1"/>
  <c r="T1532" i="1"/>
  <c r="T1526" i="1"/>
  <c r="T1429" i="1"/>
  <c r="T1409" i="1"/>
  <c r="T1393" i="1"/>
  <c r="T1392" i="1"/>
  <c r="T1391" i="1"/>
  <c r="T1390" i="1"/>
  <c r="T1389" i="1"/>
  <c r="T1388" i="1"/>
  <c r="T1381" i="1"/>
  <c r="T1364" i="1"/>
  <c r="T1354" i="1"/>
  <c r="T1352" i="1"/>
  <c r="T1350" i="1"/>
  <c r="T1345" i="1"/>
  <c r="T1341" i="1"/>
  <c r="T1340" i="1"/>
  <c r="T1339" i="1"/>
  <c r="T1338" i="1"/>
  <c r="T1337" i="1"/>
  <c r="T1336" i="1"/>
  <c r="T1333" i="1"/>
  <c r="T1332" i="1"/>
  <c r="T1331" i="1"/>
  <c r="T1330" i="1"/>
  <c r="T1329" i="1"/>
  <c r="T1328" i="1"/>
  <c r="T1327" i="1"/>
  <c r="T1324" i="1"/>
  <c r="T1322" i="1"/>
  <c r="T1321" i="1"/>
  <c r="T1319" i="1"/>
  <c r="T1318" i="1"/>
  <c r="T1317" i="1"/>
  <c r="T1310" i="1"/>
  <c r="T1300" i="1"/>
  <c r="T1298" i="1"/>
  <c r="T1297" i="1"/>
  <c r="T1295" i="1"/>
  <c r="T1292" i="1"/>
  <c r="T1291" i="1"/>
  <c r="T1289" i="1"/>
  <c r="T1283" i="1"/>
  <c r="T1282" i="1"/>
  <c r="T1278" i="1"/>
  <c r="T1277" i="1"/>
  <c r="T1274" i="1"/>
  <c r="T1261" i="1"/>
  <c r="T1202" i="1"/>
  <c r="T1200" i="1"/>
  <c r="T1199" i="1"/>
  <c r="T1196" i="1"/>
  <c r="T1195" i="1"/>
  <c r="T1194" i="1"/>
  <c r="T1193" i="1"/>
  <c r="S1594" i="1"/>
  <c r="S1590" i="1"/>
  <c r="S1585" i="1"/>
  <c r="S1526" i="1"/>
  <c r="S1462" i="1"/>
  <c r="S1440" i="1"/>
  <c r="S1429" i="1"/>
  <c r="S1415" i="1"/>
  <c r="S1409" i="1"/>
  <c r="S1403" i="1"/>
  <c r="S1395" i="1"/>
  <c r="S1393" i="1"/>
  <c r="S1391" i="1"/>
  <c r="S1390" i="1"/>
  <c r="S1389" i="1"/>
  <c r="S1388" i="1"/>
  <c r="S1387" i="1"/>
  <c r="S1386" i="1"/>
  <c r="S1382" i="1"/>
  <c r="S1381" i="1"/>
  <c r="S1380" i="1"/>
  <c r="S1353" i="1"/>
  <c r="S1352" i="1"/>
  <c r="S1350" i="1"/>
  <c r="S1349" i="1"/>
  <c r="S1348" i="1"/>
  <c r="S1347" i="1"/>
  <c r="S1346" i="1"/>
  <c r="S1345" i="1"/>
  <c r="S1344" i="1"/>
  <c r="S1343" i="1"/>
  <c r="S1341" i="1"/>
  <c r="S1340" i="1"/>
  <c r="S1339" i="1"/>
  <c r="S1338" i="1"/>
  <c r="S1337" i="1"/>
  <c r="S1336" i="1"/>
  <c r="S1334" i="1"/>
  <c r="S1333" i="1"/>
  <c r="S1329" i="1"/>
  <c r="S1328" i="1"/>
  <c r="S1327" i="1"/>
  <c r="S1326" i="1"/>
  <c r="S1324" i="1"/>
  <c r="S1323" i="1"/>
  <c r="S1322" i="1"/>
  <c r="S1321" i="1"/>
  <c r="S1320" i="1"/>
  <c r="S1319" i="1"/>
  <c r="S1318" i="1"/>
  <c r="S1305" i="1"/>
  <c r="S1292" i="1"/>
  <c r="S1261" i="1"/>
  <c r="S1228" i="1"/>
  <c r="S1202" i="1"/>
  <c r="S1200" i="1"/>
  <c r="S1199" i="1"/>
  <c r="S1198" i="1"/>
  <c r="S1196" i="1"/>
  <c r="S1195" i="1"/>
  <c r="S1194" i="1"/>
  <c r="S1193" i="1"/>
  <c r="S1191" i="1"/>
  <c r="R1598" i="1"/>
  <c r="R1590" i="1"/>
  <c r="R1587" i="1"/>
  <c r="R1585" i="1"/>
  <c r="R1540" i="1"/>
  <c r="R1532" i="1"/>
  <c r="R1526" i="1"/>
  <c r="R1503" i="1"/>
  <c r="R1478" i="1"/>
  <c r="R1474" i="1"/>
  <c r="R1465" i="1"/>
  <c r="R1464" i="1"/>
  <c r="R1463" i="1"/>
  <c r="R1456" i="1"/>
  <c r="R1453" i="1"/>
  <c r="R1451" i="1"/>
  <c r="R1450" i="1"/>
  <c r="R1449" i="1"/>
  <c r="R1448" i="1"/>
  <c r="R1447" i="1"/>
  <c r="R1446" i="1"/>
  <c r="R1445" i="1"/>
  <c r="R1444" i="1"/>
  <c r="R1443" i="1"/>
  <c r="R1442" i="1"/>
  <c r="R1441" i="1"/>
  <c r="R1439" i="1"/>
  <c r="R1438" i="1"/>
  <c r="R1437" i="1"/>
  <c r="R1436" i="1"/>
  <c r="R1435" i="1"/>
  <c r="R1434" i="1"/>
  <c r="R1433" i="1"/>
  <c r="R1432" i="1"/>
  <c r="R1431" i="1"/>
  <c r="R1430" i="1"/>
  <c r="R1429" i="1"/>
  <c r="R1425" i="1"/>
  <c r="R1424" i="1"/>
  <c r="R1423" i="1"/>
  <c r="R1422" i="1"/>
  <c r="R1421" i="1"/>
  <c r="R1420" i="1"/>
  <c r="R1419" i="1"/>
  <c r="R1418" i="1"/>
  <c r="R1416" i="1"/>
  <c r="R1414" i="1"/>
  <c r="R1413" i="1"/>
  <c r="R1412" i="1"/>
  <c r="R1410" i="1"/>
  <c r="R1409" i="1"/>
  <c r="R1408" i="1"/>
  <c r="R1407" i="1"/>
  <c r="R1406" i="1"/>
  <c r="R1405" i="1"/>
  <c r="R1404" i="1"/>
  <c r="R1402" i="1"/>
  <c r="R1401" i="1"/>
  <c r="R1400" i="1"/>
  <c r="R1398" i="1"/>
  <c r="R1397" i="1"/>
  <c r="R1393" i="1"/>
  <c r="R1392" i="1"/>
  <c r="R1391" i="1"/>
  <c r="R1389" i="1"/>
  <c r="R1388" i="1"/>
  <c r="R1382" i="1"/>
  <c r="R1381" i="1"/>
  <c r="R1352" i="1"/>
  <c r="R1350" i="1"/>
  <c r="R1345" i="1"/>
  <c r="R1341" i="1"/>
  <c r="R1339" i="1"/>
  <c r="R1338" i="1"/>
  <c r="R1337" i="1"/>
  <c r="R1336" i="1"/>
  <c r="R1333" i="1"/>
  <c r="R1332" i="1"/>
  <c r="R1324" i="1"/>
  <c r="R1322" i="1"/>
  <c r="R1321" i="1"/>
  <c r="R1317" i="1"/>
  <c r="R1310" i="1"/>
  <c r="R1296" i="1"/>
  <c r="R1261" i="1"/>
  <c r="R1227" i="1"/>
  <c r="R1226" i="1"/>
  <c r="R1222" i="1"/>
  <c r="R1221" i="1"/>
  <c r="R1220" i="1"/>
  <c r="R1219" i="1"/>
  <c r="R1218" i="1"/>
  <c r="R1217" i="1"/>
  <c r="R1216" i="1"/>
  <c r="R1215" i="1"/>
  <c r="R1214" i="1"/>
  <c r="R1213" i="1"/>
  <c r="R1212" i="1"/>
  <c r="R1211" i="1"/>
  <c r="R1210" i="1"/>
  <c r="R1207" i="1"/>
  <c r="R1206" i="1"/>
  <c r="R1205" i="1"/>
  <c r="R1204" i="1"/>
  <c r="R1203" i="1"/>
  <c r="R1202" i="1"/>
  <c r="R1200" i="1"/>
  <c r="R1199" i="1"/>
  <c r="R1196" i="1"/>
  <c r="R1195" i="1"/>
  <c r="R1194" i="1"/>
  <c r="R1193" i="1"/>
  <c r="P1594" i="1"/>
  <c r="P1590" i="1"/>
  <c r="P1585" i="1"/>
  <c r="P1570" i="1"/>
  <c r="P1532" i="1"/>
  <c r="P1526" i="1"/>
  <c r="P1462" i="1"/>
  <c r="P1439" i="1"/>
  <c r="P1429" i="1"/>
  <c r="P1415" i="1"/>
  <c r="P1409" i="1"/>
  <c r="P1403" i="1"/>
  <c r="P1395" i="1"/>
  <c r="P1393" i="1"/>
  <c r="P1392" i="1"/>
  <c r="P1391" i="1"/>
  <c r="P1390" i="1"/>
  <c r="P1389" i="1"/>
  <c r="P1388" i="1"/>
  <c r="P1387" i="1"/>
  <c r="P1382" i="1"/>
  <c r="P1381" i="1"/>
  <c r="P1380" i="1"/>
  <c r="P1353" i="1"/>
  <c r="P1352" i="1"/>
  <c r="P1350" i="1"/>
  <c r="P1349" i="1"/>
  <c r="P1348" i="1"/>
  <c r="P1347" i="1"/>
  <c r="P1346" i="1"/>
  <c r="P1345" i="1"/>
  <c r="P1344" i="1"/>
  <c r="P1343" i="1"/>
  <c r="P1341" i="1"/>
  <c r="P1340" i="1"/>
  <c r="P1339" i="1"/>
  <c r="P1338" i="1"/>
  <c r="P1337" i="1"/>
  <c r="P1336" i="1"/>
  <c r="P1335" i="1"/>
  <c r="P1334" i="1"/>
  <c r="P1333" i="1"/>
  <c r="P1332" i="1"/>
  <c r="P1330" i="1"/>
  <c r="P1329" i="1"/>
  <c r="P1328" i="1"/>
  <c r="P1327" i="1"/>
  <c r="P1326" i="1"/>
  <c r="P1324" i="1"/>
  <c r="P1323" i="1"/>
  <c r="P1322" i="1"/>
  <c r="P1321" i="1"/>
  <c r="P1320" i="1"/>
  <c r="P1319" i="1"/>
  <c r="P1317" i="1"/>
  <c r="P1305" i="1"/>
  <c r="P1292" i="1"/>
  <c r="P1284" i="1"/>
  <c r="P1276" i="1"/>
  <c r="P1261" i="1"/>
  <c r="P1228" i="1"/>
  <c r="P1202" i="1"/>
  <c r="P1200" i="1"/>
  <c r="P1199" i="1"/>
  <c r="P1198" i="1"/>
  <c r="P1197" i="1"/>
  <c r="P1196" i="1"/>
  <c r="P1195" i="1"/>
  <c r="P1194" i="1"/>
  <c r="P1193" i="1"/>
  <c r="P1191" i="1"/>
  <c r="O1594" i="1"/>
  <c r="O1590" i="1"/>
  <c r="O1585" i="1"/>
  <c r="O1570" i="1"/>
  <c r="O1532" i="1"/>
  <c r="O1526" i="1"/>
  <c r="O1462" i="1"/>
  <c r="O1439" i="1"/>
  <c r="O1429" i="1"/>
  <c r="O1415" i="1"/>
  <c r="O1409" i="1"/>
  <c r="O1403" i="1"/>
  <c r="O1395" i="1"/>
  <c r="O1393" i="1"/>
  <c r="O1392" i="1"/>
  <c r="O1391" i="1"/>
  <c r="O1390" i="1"/>
  <c r="O1389" i="1"/>
  <c r="O1388" i="1"/>
  <c r="O1387" i="1"/>
  <c r="O1382" i="1"/>
  <c r="O1381" i="1"/>
  <c r="O1380" i="1"/>
  <c r="O1353" i="1"/>
  <c r="O1352" i="1"/>
  <c r="O1350" i="1"/>
  <c r="O1349" i="1"/>
  <c r="O1348" i="1"/>
  <c r="O1347" i="1"/>
  <c r="O1346" i="1"/>
  <c r="O1345" i="1"/>
  <c r="O1344" i="1"/>
  <c r="O1343" i="1"/>
  <c r="O1340" i="1"/>
  <c r="O1339" i="1"/>
  <c r="O1338" i="1"/>
  <c r="O1337" i="1"/>
  <c r="O1336" i="1"/>
  <c r="O1335" i="1"/>
  <c r="O1334" i="1"/>
  <c r="O1333" i="1"/>
  <c r="O1332" i="1"/>
  <c r="O1330" i="1"/>
  <c r="O1329" i="1"/>
  <c r="O1328" i="1"/>
  <c r="O1327" i="1"/>
  <c r="O1326" i="1"/>
  <c r="O1324" i="1"/>
  <c r="O1323" i="1"/>
  <c r="O1322" i="1"/>
  <c r="O1321" i="1"/>
  <c r="O1320" i="1"/>
  <c r="O1319" i="1"/>
  <c r="O1317" i="1"/>
  <c r="O1311" i="1"/>
  <c r="O1309" i="1"/>
  <c r="O1305" i="1"/>
  <c r="O1292" i="1"/>
  <c r="O1284" i="1"/>
  <c r="O1261" i="1"/>
  <c r="O1228" i="1"/>
  <c r="O1202" i="1"/>
  <c r="O1200" i="1"/>
  <c r="O1199" i="1"/>
  <c r="O1198" i="1"/>
  <c r="O1197" i="1"/>
  <c r="O1196" i="1"/>
  <c r="O1195" i="1"/>
  <c r="O1194" i="1"/>
  <c r="O1193" i="1"/>
  <c r="O1191" i="1"/>
  <c r="N1590" i="1"/>
  <c r="N1570" i="1"/>
  <c r="N1415" i="1"/>
  <c r="N1409" i="1"/>
  <c r="N1403" i="1"/>
  <c r="N1395" i="1"/>
  <c r="N1393" i="1"/>
  <c r="N1392" i="1"/>
  <c r="N1391" i="1"/>
  <c r="N1390" i="1"/>
  <c r="N1389" i="1"/>
  <c r="N1387" i="1"/>
  <c r="N1382" i="1"/>
  <c r="N1381" i="1"/>
  <c r="N1380" i="1"/>
  <c r="N1378" i="1"/>
  <c r="N1377" i="1"/>
  <c r="N1376" i="1"/>
  <c r="N1373" i="1"/>
  <c r="N1372" i="1"/>
  <c r="N1371" i="1"/>
  <c r="N1353" i="1"/>
  <c r="N1352" i="1"/>
  <c r="N1351" i="1"/>
  <c r="N1350" i="1"/>
  <c r="N1349" i="1"/>
  <c r="N1348" i="1"/>
  <c r="N1347" i="1"/>
  <c r="N1346" i="1"/>
  <c r="N1345" i="1"/>
  <c r="N1344" i="1"/>
  <c r="N1343" i="1"/>
  <c r="N1341" i="1"/>
  <c r="N1340" i="1"/>
  <c r="N1339" i="1"/>
  <c r="N1338" i="1"/>
  <c r="N1337" i="1"/>
  <c r="N1333" i="1"/>
  <c r="N1332" i="1"/>
  <c r="N1330" i="1"/>
  <c r="N1329" i="1"/>
  <c r="N1328" i="1"/>
  <c r="N1327" i="1"/>
  <c r="N1326" i="1"/>
  <c r="N1324" i="1"/>
  <c r="N1323" i="1"/>
  <c r="N1322" i="1"/>
  <c r="N1321" i="1"/>
  <c r="N1320" i="1"/>
  <c r="N1319" i="1"/>
  <c r="N1318" i="1"/>
  <c r="N1317" i="1"/>
  <c r="N1305" i="1"/>
  <c r="N1304" i="1"/>
  <c r="N1303" i="1"/>
  <c r="N1302" i="1"/>
  <c r="N1294" i="1"/>
  <c r="N1293" i="1"/>
  <c r="N1292" i="1"/>
  <c r="N1261" i="1"/>
  <c r="N1202" i="1"/>
  <c r="N1196" i="1"/>
  <c r="M1594" i="1"/>
  <c r="M1590" i="1"/>
  <c r="M1585" i="1"/>
  <c r="M1570" i="1"/>
  <c r="M1532" i="1"/>
  <c r="M1526" i="1"/>
  <c r="M1462" i="1"/>
  <c r="M1439" i="1"/>
  <c r="M1429" i="1"/>
  <c r="M1415" i="1"/>
  <c r="M1409" i="1"/>
  <c r="M1403" i="1"/>
  <c r="M1395" i="1"/>
  <c r="M1393" i="1"/>
  <c r="M1392" i="1"/>
  <c r="M1391" i="1"/>
  <c r="M1390" i="1"/>
  <c r="M1389" i="1"/>
  <c r="M1388" i="1"/>
  <c r="M1387" i="1"/>
  <c r="M1382" i="1"/>
  <c r="M1381" i="1"/>
  <c r="M1380" i="1"/>
  <c r="M1379" i="1"/>
  <c r="M1353" i="1"/>
  <c r="M1352" i="1"/>
  <c r="M1350" i="1"/>
  <c r="M1349" i="1"/>
  <c r="M1348" i="1"/>
  <c r="M1347" i="1"/>
  <c r="M1346" i="1"/>
  <c r="M1345" i="1"/>
  <c r="M1344" i="1"/>
  <c r="M1343" i="1"/>
  <c r="M1340" i="1"/>
  <c r="M1339" i="1"/>
  <c r="M1338" i="1"/>
  <c r="M1337" i="1"/>
  <c r="M1336" i="1"/>
  <c r="M1335" i="1"/>
  <c r="M1334" i="1"/>
  <c r="M1333" i="1"/>
  <c r="M1332" i="1"/>
  <c r="M1330" i="1"/>
  <c r="M1329" i="1"/>
  <c r="M1328" i="1"/>
  <c r="M1327" i="1"/>
  <c r="M1326" i="1"/>
  <c r="M1324" i="1"/>
  <c r="M1323" i="1"/>
  <c r="M1322" i="1"/>
  <c r="M1321" i="1"/>
  <c r="M1320" i="1"/>
  <c r="M1319" i="1"/>
  <c r="M1318" i="1"/>
  <c r="M1317" i="1"/>
  <c r="M1311" i="1"/>
  <c r="M1309" i="1"/>
  <c r="M1305" i="1"/>
  <c r="M1292" i="1"/>
  <c r="M1284" i="1"/>
  <c r="M1280" i="1"/>
  <c r="M1261" i="1"/>
  <c r="M1228" i="1"/>
  <c r="M1202" i="1"/>
  <c r="M1200" i="1"/>
  <c r="M1199" i="1"/>
  <c r="M1198" i="1"/>
  <c r="M1197" i="1"/>
  <c r="M1196" i="1"/>
  <c r="M1195" i="1"/>
  <c r="M1194" i="1"/>
  <c r="M1193" i="1"/>
  <c r="M1191" i="1"/>
  <c r="L1594" i="1"/>
  <c r="L1590" i="1"/>
  <c r="L1585" i="1"/>
  <c r="L1570" i="1"/>
  <c r="L1532" i="1"/>
  <c r="L1526" i="1"/>
  <c r="L1462" i="1"/>
  <c r="L1429" i="1"/>
  <c r="L1415" i="1"/>
  <c r="L1409" i="1"/>
  <c r="L1403" i="1"/>
  <c r="L1395" i="1"/>
  <c r="L1393" i="1"/>
  <c r="L1392" i="1"/>
  <c r="L1391" i="1"/>
  <c r="L1390" i="1"/>
  <c r="L1389" i="1"/>
  <c r="L1388" i="1"/>
  <c r="L1387" i="1"/>
  <c r="L1382" i="1"/>
  <c r="L1381" i="1"/>
  <c r="L1380" i="1"/>
  <c r="L1353" i="1"/>
  <c r="L1352" i="1"/>
  <c r="L1350" i="1"/>
  <c r="L1349" i="1"/>
  <c r="L1348" i="1"/>
  <c r="L1347" i="1"/>
  <c r="L1346" i="1"/>
  <c r="L1345" i="1"/>
  <c r="L1344" i="1"/>
  <c r="L1343" i="1"/>
  <c r="L1341" i="1"/>
  <c r="L1340" i="1"/>
  <c r="L1339" i="1"/>
  <c r="L1338" i="1"/>
  <c r="L1337" i="1"/>
  <c r="L1335" i="1"/>
  <c r="L1333" i="1"/>
  <c r="L1332" i="1"/>
  <c r="L1330" i="1"/>
  <c r="L1329" i="1"/>
  <c r="L1328" i="1"/>
  <c r="L1327" i="1"/>
  <c r="L1326" i="1"/>
  <c r="L1324" i="1"/>
  <c r="L1323" i="1"/>
  <c r="L1322" i="1"/>
  <c r="L1321" i="1"/>
  <c r="L1320" i="1"/>
  <c r="L1319" i="1"/>
  <c r="L1317" i="1"/>
  <c r="L1309" i="1"/>
  <c r="L1305" i="1"/>
  <c r="L1292" i="1"/>
  <c r="L1281" i="1"/>
  <c r="L1275" i="1"/>
  <c r="L1261" i="1"/>
  <c r="L1228" i="1"/>
  <c r="L1202" i="1"/>
  <c r="L1200" i="1"/>
  <c r="L1199" i="1"/>
  <c r="L1198" i="1"/>
  <c r="L1197" i="1"/>
  <c r="L1196" i="1"/>
  <c r="L1195" i="1"/>
  <c r="L1194" i="1"/>
  <c r="L1193" i="1"/>
  <c r="L1191" i="1"/>
  <c r="R1599" i="1"/>
  <c r="R1597" i="1"/>
  <c r="R1596" i="1"/>
  <c r="R1595" i="1"/>
  <c r="R1593" i="1"/>
  <c r="R1592" i="1"/>
  <c r="R1591" i="1"/>
  <c r="R1589" i="1"/>
  <c r="R1588" i="1"/>
  <c r="R1582" i="1"/>
  <c r="R1581" i="1"/>
  <c r="R1580" i="1"/>
  <c r="R1579" i="1"/>
  <c r="R1576" i="1"/>
  <c r="R1575" i="1"/>
  <c r="R1572" i="1"/>
  <c r="R1571" i="1"/>
  <c r="R1567" i="1"/>
  <c r="R1564" i="1"/>
  <c r="R1563" i="1"/>
  <c r="R1562" i="1"/>
  <c r="R1561" i="1"/>
  <c r="R1558" i="1"/>
  <c r="R1557" i="1"/>
  <c r="R1556" i="1"/>
  <c r="R1555" i="1"/>
  <c r="R1551" i="1"/>
  <c r="R1548" i="1"/>
  <c r="R1547" i="1"/>
  <c r="R1546" i="1"/>
  <c r="R1545" i="1"/>
  <c r="R1544" i="1"/>
  <c r="R1541" i="1"/>
  <c r="R1539" i="1"/>
  <c r="R1538" i="1"/>
  <c r="R1537" i="1"/>
  <c r="R1536" i="1"/>
  <c r="R1535" i="1"/>
  <c r="R1534" i="1"/>
  <c r="R1533" i="1"/>
  <c r="R1530" i="1"/>
  <c r="R1529" i="1"/>
  <c r="R1528" i="1"/>
  <c r="R1527" i="1"/>
  <c r="R1525" i="1"/>
  <c r="R1521" i="1"/>
  <c r="R1518" i="1"/>
  <c r="R1517" i="1"/>
  <c r="R1514" i="1"/>
  <c r="R1513" i="1"/>
  <c r="R1512" i="1"/>
  <c r="R1511" i="1"/>
  <c r="R1510" i="1"/>
  <c r="R1507" i="1"/>
  <c r="R1506" i="1"/>
  <c r="R1505" i="1"/>
  <c r="R1504" i="1"/>
  <c r="R1502" i="1"/>
  <c r="R1501" i="1"/>
  <c r="R1499" i="1"/>
  <c r="R1497" i="1"/>
  <c r="R1494" i="1"/>
  <c r="R1493" i="1"/>
  <c r="R1490" i="1"/>
  <c r="R1489" i="1"/>
  <c r="R1486" i="1"/>
  <c r="R1485" i="1"/>
  <c r="R1484" i="1"/>
  <c r="R1483" i="1"/>
  <c r="R1482" i="1"/>
  <c r="R1481" i="1"/>
  <c r="R1480" i="1"/>
  <c r="R1479" i="1"/>
  <c r="R1477" i="1"/>
  <c r="R1473" i="1"/>
  <c r="R1472" i="1"/>
  <c r="R1459" i="1"/>
  <c r="R1417" i="1"/>
  <c r="R1399" i="1"/>
  <c r="R1396" i="1"/>
  <c r="R1306" i="1"/>
  <c r="R1288" i="1"/>
  <c r="R1285" i="1"/>
  <c r="R1258" i="1"/>
  <c r="R1257" i="1"/>
  <c r="R1256" i="1"/>
  <c r="R1255" i="1"/>
  <c r="R1254" i="1"/>
  <c r="R1253" i="1"/>
  <c r="R1252" i="1"/>
  <c r="R1251" i="1"/>
  <c r="R1248" i="1"/>
  <c r="R1246" i="1"/>
  <c r="R1243" i="1"/>
  <c r="R1242" i="1"/>
  <c r="R1241" i="1"/>
  <c r="R1234" i="1"/>
  <c r="R1225" i="1"/>
  <c r="R1183" i="1"/>
  <c r="R1182" i="1"/>
  <c r="R1181" i="1"/>
  <c r="R1180" i="1"/>
  <c r="R1178" i="1"/>
  <c r="R1177" i="1"/>
  <c r="R1175" i="1"/>
  <c r="R1172" i="1"/>
  <c r="R1171" i="1"/>
  <c r="R1167" i="1"/>
  <c r="R1166" i="1"/>
  <c r="R1165" i="1"/>
  <c r="R1164" i="1"/>
  <c r="R1163" i="1"/>
  <c r="R1162" i="1"/>
  <c r="R1159" i="1"/>
  <c r="P1596" i="1"/>
  <c r="P1595" i="1"/>
  <c r="P1593" i="1"/>
  <c r="P1592" i="1"/>
  <c r="P1591" i="1"/>
  <c r="P1589" i="1"/>
  <c r="P1571" i="1"/>
  <c r="P1558" i="1"/>
  <c r="P1556" i="1"/>
  <c r="P1555" i="1"/>
  <c r="P1547" i="1"/>
  <c r="P1536" i="1"/>
  <c r="P1534" i="1"/>
  <c r="P1533" i="1"/>
  <c r="P1531" i="1"/>
  <c r="P1530" i="1"/>
  <c r="P1529" i="1"/>
  <c r="P1528" i="1"/>
  <c r="P1527" i="1"/>
  <c r="P1525" i="1"/>
  <c r="P1514" i="1"/>
  <c r="P1513" i="1"/>
  <c r="P1512" i="1"/>
  <c r="P1511" i="1"/>
  <c r="P1510" i="1"/>
  <c r="P1497" i="1"/>
  <c r="P1485" i="1"/>
  <c r="P1481" i="1"/>
  <c r="P1480" i="1"/>
  <c r="P1479" i="1"/>
  <c r="P1477" i="1"/>
  <c r="P1473" i="1"/>
  <c r="P1355" i="1"/>
  <c r="P1306" i="1"/>
  <c r="P1251" i="1"/>
  <c r="P1248" i="1"/>
  <c r="P1247" i="1"/>
  <c r="P1246" i="1"/>
  <c r="P1243" i="1"/>
  <c r="P1234" i="1"/>
  <c r="P1231" i="1"/>
  <c r="P1180" i="1"/>
  <c r="P1179" i="1"/>
  <c r="P1178" i="1"/>
  <c r="P1177" i="1"/>
  <c r="P1175" i="1"/>
  <c r="P1171" i="1"/>
  <c r="O1596" i="1"/>
  <c r="O1595" i="1"/>
  <c r="O1593" i="1"/>
  <c r="O1592" i="1"/>
  <c r="O1591" i="1"/>
  <c r="O1589" i="1"/>
  <c r="O1581" i="1"/>
  <c r="O1579" i="1"/>
  <c r="O1571" i="1"/>
  <c r="O1558" i="1"/>
  <c r="O1556" i="1"/>
  <c r="O1555" i="1"/>
  <c r="O1547" i="1"/>
  <c r="O1546" i="1"/>
  <c r="O1544" i="1"/>
  <c r="O1537" i="1"/>
  <c r="O1536" i="1"/>
  <c r="O1535" i="1"/>
  <c r="O1534" i="1"/>
  <c r="O1533" i="1"/>
  <c r="O1531" i="1"/>
  <c r="O1530" i="1"/>
  <c r="O1529" i="1"/>
  <c r="O1528" i="1"/>
  <c r="O1527" i="1"/>
  <c r="O1525" i="1"/>
  <c r="O1514" i="1"/>
  <c r="O1513" i="1"/>
  <c r="O1512" i="1"/>
  <c r="O1511" i="1"/>
  <c r="O1510" i="1"/>
  <c r="O1497" i="1"/>
  <c r="O1485" i="1"/>
  <c r="O1481" i="1"/>
  <c r="O1480" i="1"/>
  <c r="O1479" i="1"/>
  <c r="O1477" i="1"/>
  <c r="O1473" i="1"/>
  <c r="O1472" i="1"/>
  <c r="O1458" i="1"/>
  <c r="O1355" i="1"/>
  <c r="O1306" i="1"/>
  <c r="O1251" i="1"/>
  <c r="O1248" i="1"/>
  <c r="O1247" i="1"/>
  <c r="O1246" i="1"/>
  <c r="O1243" i="1"/>
  <c r="O1234" i="1"/>
  <c r="O1180" i="1"/>
  <c r="O1179" i="1"/>
  <c r="O1178" i="1"/>
  <c r="O1177" i="1"/>
  <c r="O1175" i="1"/>
  <c r="O1171" i="1"/>
  <c r="O1170" i="1"/>
  <c r="O1163" i="1"/>
  <c r="O1162" i="1"/>
  <c r="O1159" i="1"/>
  <c r="N1596" i="1"/>
  <c r="N1595" i="1"/>
  <c r="N1593" i="1"/>
  <c r="N1591" i="1"/>
  <c r="N1589" i="1"/>
  <c r="N1581" i="1"/>
  <c r="N1579" i="1"/>
  <c r="N1571" i="1"/>
  <c r="N1558" i="1"/>
  <c r="N1556" i="1"/>
  <c r="N1555" i="1"/>
  <c r="N1547" i="1"/>
  <c r="N1546" i="1"/>
  <c r="N1544" i="1"/>
  <c r="N1535" i="1"/>
  <c r="N1513" i="1"/>
  <c r="N1511" i="1"/>
  <c r="N1485" i="1"/>
  <c r="N1481" i="1"/>
  <c r="N1480" i="1"/>
  <c r="N1477" i="1"/>
  <c r="N1472" i="1"/>
  <c r="N1306" i="1"/>
  <c r="N1180" i="1"/>
  <c r="N1179" i="1"/>
  <c r="N1178" i="1"/>
  <c r="N1177" i="1"/>
  <c r="N1175" i="1"/>
  <c r="N1162" i="1"/>
  <c r="M1596" i="1"/>
  <c r="M1595" i="1"/>
  <c r="M1593" i="1"/>
  <c r="M1592" i="1"/>
  <c r="M1591" i="1"/>
  <c r="M1589" i="1"/>
  <c r="M1571" i="1"/>
  <c r="M1536" i="1"/>
  <c r="M1534" i="1"/>
  <c r="M1533" i="1"/>
  <c r="M1531" i="1"/>
  <c r="M1530" i="1"/>
  <c r="M1529" i="1"/>
  <c r="M1528" i="1"/>
  <c r="M1527" i="1"/>
  <c r="M1513" i="1"/>
  <c r="M1512" i="1"/>
  <c r="M1511" i="1"/>
  <c r="M1510" i="1"/>
  <c r="M1479" i="1"/>
  <c r="M1477" i="1"/>
  <c r="M1473" i="1"/>
  <c r="M1472" i="1"/>
  <c r="M1458" i="1"/>
  <c r="M1355" i="1"/>
  <c r="M1306" i="1"/>
  <c r="M1243" i="1"/>
  <c r="M1234" i="1"/>
  <c r="M1180" i="1"/>
  <c r="M1178" i="1"/>
  <c r="M1177" i="1"/>
  <c r="M1171" i="1"/>
  <c r="M1163" i="1"/>
  <c r="L1596" i="1"/>
  <c r="L1595" i="1"/>
  <c r="L1593" i="1"/>
  <c r="L1592" i="1"/>
  <c r="L1591" i="1"/>
  <c r="L1589" i="1"/>
  <c r="L1581" i="1"/>
  <c r="L1579" i="1"/>
  <c r="L1571" i="1"/>
  <c r="L1558" i="1"/>
  <c r="L1556" i="1"/>
  <c r="L1555" i="1"/>
  <c r="L1547" i="1"/>
  <c r="L1546" i="1"/>
  <c r="L1544" i="1"/>
  <c r="L1537" i="1"/>
  <c r="L1536" i="1"/>
  <c r="L1535" i="1"/>
  <c r="L1534" i="1"/>
  <c r="L1533" i="1"/>
  <c r="L1531" i="1"/>
  <c r="L1530" i="1"/>
  <c r="L1529" i="1"/>
  <c r="L1528" i="1"/>
  <c r="L1527" i="1"/>
  <c r="L1525" i="1"/>
  <c r="L1514" i="1"/>
  <c r="L1513" i="1"/>
  <c r="L1512" i="1"/>
  <c r="L1511" i="1"/>
  <c r="L1510" i="1"/>
  <c r="L1497" i="1"/>
  <c r="L1485" i="1"/>
  <c r="L1481" i="1"/>
  <c r="L1480" i="1"/>
  <c r="L1479" i="1"/>
  <c r="L1477" i="1"/>
  <c r="L1473" i="1"/>
  <c r="L1472" i="1"/>
  <c r="L1458" i="1"/>
  <c r="L1306" i="1"/>
  <c r="L1251" i="1"/>
  <c r="L1248" i="1"/>
  <c r="L1247" i="1"/>
  <c r="L1246" i="1"/>
  <c r="L1243" i="1"/>
  <c r="L1234" i="1"/>
  <c r="L1231" i="1"/>
  <c r="L1180" i="1"/>
  <c r="L1179" i="1"/>
  <c r="L1178" i="1"/>
  <c r="L1177" i="1"/>
  <c r="L1175" i="1"/>
  <c r="L1171" i="1"/>
  <c r="L1170" i="1"/>
  <c r="L1163" i="1"/>
  <c r="L1162" i="1"/>
  <c r="L1159" i="1"/>
  <c r="X1429" i="1" l="1"/>
  <c r="AC1429" i="1" s="1"/>
  <c r="X1478" i="1"/>
  <c r="AC1478" i="1" s="1"/>
  <c r="T102" i="1" l="1"/>
  <c r="X102" i="1" l="1"/>
  <c r="AC102" i="1" s="1"/>
  <c r="U1179" i="1"/>
  <c r="U1287" i="1"/>
  <c r="U1288" i="1"/>
  <c r="T1288" i="1"/>
  <c r="X1270" i="1" l="1"/>
  <c r="AC1270" i="1" s="1"/>
  <c r="X1271" i="1"/>
  <c r="AC1271" i="1" s="1"/>
  <c r="X1379" i="1" l="1"/>
  <c r="AC1379" i="1" s="1"/>
  <c r="O1290" i="1" l="1"/>
  <c r="M1290" i="1"/>
  <c r="X1587" i="1" l="1"/>
  <c r="AC1587" i="1" s="1"/>
  <c r="X1289" i="1"/>
  <c r="AC1289" i="1" s="1"/>
  <c r="X1290" i="1"/>
  <c r="AC1290" i="1" s="1"/>
  <c r="X1291" i="1"/>
  <c r="AC1291" i="1" s="1"/>
  <c r="X1588" i="1" l="1"/>
  <c r="AC1588" i="1" s="1"/>
  <c r="X1563" i="1" l="1"/>
  <c r="AC1563" i="1" s="1"/>
  <c r="X1288" i="1" l="1"/>
  <c r="AC1288" i="1" s="1"/>
  <c r="X1287" i="1"/>
  <c r="AC1287" i="1" s="1"/>
  <c r="X1562" i="1" l="1"/>
  <c r="AC1562" i="1" s="1"/>
  <c r="X1284" i="1" l="1"/>
  <c r="AC1284" i="1" s="1"/>
  <c r="X1285" i="1"/>
  <c r="AC1285" i="1" s="1"/>
  <c r="X1499" i="1"/>
  <c r="AC1499" i="1" s="1"/>
  <c r="R968" i="1"/>
  <c r="X1286" i="1" l="1"/>
  <c r="AC1286" i="1" s="1"/>
  <c r="X1282" i="1" l="1"/>
  <c r="AC1282" i="1" s="1"/>
  <c r="X1283" i="1"/>
  <c r="AC1283" i="1" s="1"/>
  <c r="X1281" i="1" l="1"/>
  <c r="AC1281" i="1" s="1"/>
  <c r="Z577" i="1" l="1"/>
  <c r="AA577" i="1"/>
  <c r="AB577" i="1"/>
  <c r="T1366" i="1"/>
  <c r="R1114" i="1"/>
  <c r="R904" i="1"/>
  <c r="R887" i="1"/>
  <c r="E693" i="1" l="1"/>
  <c r="V680" i="1" l="1"/>
  <c r="E1299" i="1" l="1"/>
  <c r="R1361" i="1"/>
  <c r="T1273" i="1"/>
  <c r="U1192" i="1" l="1"/>
  <c r="U1201" i="1"/>
  <c r="U1325" i="1"/>
  <c r="U1384" i="1"/>
  <c r="U1383" i="1"/>
  <c r="U1394" i="1"/>
  <c r="U1500" i="1"/>
  <c r="T1192" i="1"/>
  <c r="T1201" i="1"/>
  <c r="T1500" i="1"/>
  <c r="S1192" i="1"/>
  <c r="S1201" i="1"/>
  <c r="S1383" i="1"/>
  <c r="S1394" i="1"/>
  <c r="S1500" i="1"/>
  <c r="R1500" i="1"/>
  <c r="R1201" i="1"/>
  <c r="R1192" i="1"/>
  <c r="P1192" i="1"/>
  <c r="P1201" i="1"/>
  <c r="P1383" i="1"/>
  <c r="P1394" i="1"/>
  <c r="P1500" i="1"/>
  <c r="O1192" i="1"/>
  <c r="O1201" i="1"/>
  <c r="O1383" i="1"/>
  <c r="O1394" i="1"/>
  <c r="O1500" i="1"/>
  <c r="N1325" i="1"/>
  <c r="N1375" i="1"/>
  <c r="N1374" i="1"/>
  <c r="N1383" i="1"/>
  <c r="N1394" i="1"/>
  <c r="M1192" i="1"/>
  <c r="M1201" i="1"/>
  <c r="M1383" i="1"/>
  <c r="M1394" i="1"/>
  <c r="L1192" i="1"/>
  <c r="L1201" i="1"/>
  <c r="L1500" i="1"/>
  <c r="V1383" i="1"/>
  <c r="V1590" i="1" l="1"/>
  <c r="V1570" i="1"/>
  <c r="V1415" i="1"/>
  <c r="V1409" i="1"/>
  <c r="V1403" i="1"/>
  <c r="V1395" i="1"/>
  <c r="V1393" i="1"/>
  <c r="V1392" i="1"/>
  <c r="V1391" i="1"/>
  <c r="V1390" i="1"/>
  <c r="V1389" i="1"/>
  <c r="V1387" i="1"/>
  <c r="V1382" i="1"/>
  <c r="V1381" i="1"/>
  <c r="V1380" i="1"/>
  <c r="V1378" i="1"/>
  <c r="V1377" i="1"/>
  <c r="V1376" i="1"/>
  <c r="V1373" i="1"/>
  <c r="V1372" i="1"/>
  <c r="V1371" i="1"/>
  <c r="V1353" i="1"/>
  <c r="V1352" i="1"/>
  <c r="V1351" i="1"/>
  <c r="V1350" i="1"/>
  <c r="V1349" i="1"/>
  <c r="V1348" i="1"/>
  <c r="V1347" i="1"/>
  <c r="V1346" i="1"/>
  <c r="V1345" i="1"/>
  <c r="V1344" i="1"/>
  <c r="V1343" i="1"/>
  <c r="V1341" i="1"/>
  <c r="V1340" i="1"/>
  <c r="V1339" i="1"/>
  <c r="V1338" i="1"/>
  <c r="V1337" i="1"/>
  <c r="V1333" i="1"/>
  <c r="V1332" i="1"/>
  <c r="V1330" i="1"/>
  <c r="V1329" i="1"/>
  <c r="V1328" i="1"/>
  <c r="V1327" i="1"/>
  <c r="V1326" i="1"/>
  <c r="V1324" i="1"/>
  <c r="V1323" i="1"/>
  <c r="V1322" i="1"/>
  <c r="V1321" i="1"/>
  <c r="V1320" i="1"/>
  <c r="V1319" i="1"/>
  <c r="V1318" i="1"/>
  <c r="V1317" i="1"/>
  <c r="V1305" i="1"/>
  <c r="V1304" i="1"/>
  <c r="V1303" i="1"/>
  <c r="V1302" i="1"/>
  <c r="V1294" i="1"/>
  <c r="V1293" i="1"/>
  <c r="V1292" i="1"/>
  <c r="V1261" i="1"/>
  <c r="V1202" i="1"/>
  <c r="V1196" i="1"/>
  <c r="U1186" i="1"/>
  <c r="T1191" i="1"/>
  <c r="S1186" i="1"/>
  <c r="R1191" i="1"/>
  <c r="P1186" i="1"/>
  <c r="O1186" i="1"/>
  <c r="X1280" i="1" l="1"/>
  <c r="AC1280" i="1" s="1"/>
  <c r="W1336" i="1" l="1"/>
  <c r="W1332" i="1"/>
  <c r="W1329" i="1"/>
  <c r="W1328" i="1"/>
  <c r="W1324" i="1"/>
  <c r="W1322" i="1"/>
  <c r="W1318" i="1"/>
  <c r="M1186" i="1"/>
  <c r="W1341" i="1"/>
  <c r="W1333" i="1"/>
  <c r="W1330" i="1"/>
  <c r="W1321" i="1"/>
  <c r="W1319" i="1"/>
  <c r="L1186" i="1"/>
  <c r="V1195" i="1"/>
  <c r="N1195" i="1"/>
  <c r="W1195" i="1" l="1"/>
  <c r="W1199" i="1"/>
  <c r="W1261" i="1"/>
  <c r="W1338" i="1"/>
  <c r="W1344" i="1"/>
  <c r="W1391" i="1"/>
  <c r="W1343" i="1"/>
  <c r="W1352" i="1"/>
  <c r="W1390" i="1"/>
  <c r="W1590" i="1"/>
  <c r="W1317" i="1"/>
  <c r="W1191" i="1"/>
  <c r="W1200" i="1"/>
  <c r="W1292" i="1"/>
  <c r="X1292" i="1" s="1"/>
  <c r="AC1292" i="1" s="1"/>
  <c r="W1339" i="1"/>
  <c r="W1526" i="1"/>
  <c r="W1594" i="1"/>
  <c r="W1345" i="1"/>
  <c r="W1349" i="1"/>
  <c r="W1388" i="1"/>
  <c r="W1392" i="1"/>
  <c r="W1409" i="1"/>
  <c r="W1193" i="1"/>
  <c r="W1197" i="1"/>
  <c r="W1202" i="1"/>
  <c r="W1305" i="1"/>
  <c r="W1340" i="1"/>
  <c r="W1570" i="1"/>
  <c r="W1194" i="1"/>
  <c r="W1337" i="1"/>
  <c r="W1350" i="1"/>
  <c r="W1381" i="1"/>
  <c r="W1389" i="1"/>
  <c r="W1393" i="1"/>
  <c r="W1415" i="1"/>
  <c r="W1585" i="1"/>
  <c r="X1366" i="1"/>
  <c r="AC1366" i="1" s="1"/>
  <c r="U1596" i="1" l="1"/>
  <c r="U1595" i="1"/>
  <c r="U1593" i="1"/>
  <c r="U1592" i="1"/>
  <c r="U1591" i="1"/>
  <c r="U1589" i="1"/>
  <c r="U1581" i="1"/>
  <c r="U1579" i="1"/>
  <c r="U1571" i="1"/>
  <c r="U1558" i="1"/>
  <c r="U1556" i="1"/>
  <c r="U1555" i="1"/>
  <c r="U1547" i="1"/>
  <c r="U1546" i="1"/>
  <c r="U1544" i="1"/>
  <c r="U1537" i="1"/>
  <c r="U1536" i="1"/>
  <c r="U1535" i="1"/>
  <c r="U1534" i="1"/>
  <c r="U1533" i="1"/>
  <c r="U1531" i="1"/>
  <c r="U1530" i="1"/>
  <c r="U1529" i="1"/>
  <c r="U1528" i="1"/>
  <c r="U1527" i="1"/>
  <c r="U1525" i="1"/>
  <c r="U1514" i="1"/>
  <c r="U1513" i="1"/>
  <c r="U1512" i="1"/>
  <c r="U1511" i="1"/>
  <c r="U1510" i="1"/>
  <c r="U1497" i="1"/>
  <c r="U1485" i="1"/>
  <c r="U1481" i="1"/>
  <c r="U1480" i="1"/>
  <c r="U1479" i="1"/>
  <c r="U1477" i="1"/>
  <c r="U1473" i="1"/>
  <c r="U1472" i="1"/>
  <c r="U1458" i="1"/>
  <c r="U1306" i="1"/>
  <c r="U1251" i="1"/>
  <c r="U1248" i="1"/>
  <c r="U1247" i="1"/>
  <c r="U1246" i="1"/>
  <c r="U1243" i="1"/>
  <c r="U1234" i="1"/>
  <c r="U1231" i="1"/>
  <c r="U1180" i="1"/>
  <c r="U1178" i="1"/>
  <c r="U1177" i="1"/>
  <c r="U1175" i="1"/>
  <c r="U1171" i="1"/>
  <c r="U1170" i="1"/>
  <c r="U1163" i="1"/>
  <c r="U1162" i="1"/>
  <c r="U1159" i="1"/>
  <c r="U1156" i="1"/>
  <c r="T1596" i="1"/>
  <c r="T1595" i="1"/>
  <c r="T1593" i="1"/>
  <c r="T1592" i="1"/>
  <c r="T1591" i="1"/>
  <c r="T1589" i="1"/>
  <c r="T1581" i="1"/>
  <c r="T1579" i="1"/>
  <c r="T1571" i="1"/>
  <c r="T1558" i="1"/>
  <c r="T1556" i="1"/>
  <c r="T1555" i="1"/>
  <c r="T1547" i="1"/>
  <c r="T1546" i="1"/>
  <c r="T1544" i="1"/>
  <c r="T1537" i="1"/>
  <c r="T1536" i="1"/>
  <c r="T1535" i="1"/>
  <c r="T1534" i="1"/>
  <c r="T1533" i="1"/>
  <c r="T1531" i="1"/>
  <c r="T1530" i="1"/>
  <c r="T1529" i="1"/>
  <c r="T1528" i="1"/>
  <c r="T1527" i="1"/>
  <c r="T1525" i="1"/>
  <c r="T1514" i="1"/>
  <c r="T1513" i="1"/>
  <c r="T1512" i="1"/>
  <c r="T1511" i="1"/>
  <c r="T1510" i="1"/>
  <c r="T1497" i="1"/>
  <c r="T1485" i="1"/>
  <c r="T1481" i="1"/>
  <c r="T1480" i="1"/>
  <c r="T1479" i="1"/>
  <c r="T1477" i="1"/>
  <c r="T1473" i="1"/>
  <c r="T1472" i="1"/>
  <c r="T1306" i="1"/>
  <c r="T1251" i="1"/>
  <c r="T1248" i="1"/>
  <c r="T1247" i="1"/>
  <c r="T1246" i="1"/>
  <c r="T1243" i="1"/>
  <c r="T1234" i="1"/>
  <c r="T1180" i="1"/>
  <c r="T1179" i="1"/>
  <c r="T1178" i="1"/>
  <c r="T1177" i="1"/>
  <c r="T1175" i="1"/>
  <c r="T1171" i="1"/>
  <c r="T1163" i="1"/>
  <c r="T1162" i="1"/>
  <c r="T1159" i="1"/>
  <c r="T1156" i="1"/>
  <c r="S1513" i="1"/>
  <c r="S1497" i="1"/>
  <c r="S1458" i="1"/>
  <c r="S1306" i="1"/>
  <c r="S1159" i="1"/>
  <c r="S1156" i="1"/>
  <c r="R1156" i="1"/>
  <c r="P1163" i="1"/>
  <c r="O1156" i="1"/>
  <c r="N1156" i="1"/>
  <c r="M1162" i="1"/>
  <c r="L1156" i="1"/>
  <c r="X1241" i="1"/>
  <c r="AC1241" i="1" s="1"/>
  <c r="X1580" i="1"/>
  <c r="AC1580" i="1" s="1"/>
  <c r="X1273" i="1"/>
  <c r="AC1273" i="1" s="1"/>
  <c r="X1274" i="1"/>
  <c r="AC1274" i="1" s="1"/>
  <c r="X1275" i="1"/>
  <c r="AC1275" i="1" s="1"/>
  <c r="X1276" i="1"/>
  <c r="AC1276" i="1" s="1"/>
  <c r="X1277" i="1"/>
  <c r="AC1277" i="1" s="1"/>
  <c r="X1278" i="1"/>
  <c r="AC1278" i="1" s="1"/>
  <c r="V619" i="1"/>
  <c r="V620" i="1"/>
  <c r="V618" i="1"/>
  <c r="Q619" i="1"/>
  <c r="Q620" i="1"/>
  <c r="Q618" i="1"/>
  <c r="X618" i="1" l="1"/>
  <c r="AC618" i="1" s="1"/>
  <c r="X619" i="1"/>
  <c r="AC619" i="1" s="1"/>
  <c r="X620" i="1"/>
  <c r="AC620" i="1" s="1"/>
  <c r="X887" i="1" l="1"/>
  <c r="AC887" i="1" s="1"/>
  <c r="X1365" i="1"/>
  <c r="AC1365" i="1" s="1"/>
  <c r="Q527" i="1" l="1"/>
  <c r="X527" i="1" s="1"/>
  <c r="Q526" i="1"/>
  <c r="X526" i="1" s="1"/>
  <c r="Q525" i="1"/>
  <c r="X525" i="1" s="1"/>
  <c r="Q524" i="1"/>
  <c r="X524" i="1" s="1"/>
  <c r="Q523" i="1"/>
  <c r="X523" i="1" s="1"/>
  <c r="Q522" i="1"/>
  <c r="X522" i="1" s="1"/>
  <c r="Q532" i="1"/>
  <c r="X532" i="1" s="1"/>
  <c r="Q531" i="1"/>
  <c r="X531" i="1" s="1"/>
  <c r="Q530" i="1"/>
  <c r="X530" i="1" s="1"/>
  <c r="Q529" i="1"/>
  <c r="X529" i="1" s="1"/>
  <c r="Q621" i="1"/>
  <c r="Q642" i="1"/>
  <c r="X642" i="1" s="1"/>
  <c r="Q641" i="1"/>
  <c r="X641" i="1" s="1"/>
  <c r="Q640" i="1"/>
  <c r="X640" i="1" s="1"/>
  <c r="Q639" i="1"/>
  <c r="Q638" i="1"/>
  <c r="X638" i="1" s="1"/>
  <c r="Q637" i="1"/>
  <c r="X637" i="1" s="1"/>
  <c r="Q636" i="1"/>
  <c r="X636" i="1" s="1"/>
  <c r="Q635" i="1"/>
  <c r="X635" i="1" s="1"/>
  <c r="Q634" i="1"/>
  <c r="X634" i="1" s="1"/>
  <c r="Q633" i="1"/>
  <c r="X633" i="1" s="1"/>
  <c r="Q632" i="1"/>
  <c r="X632" i="1" s="1"/>
  <c r="Q631" i="1"/>
  <c r="X631" i="1" s="1"/>
  <c r="Q630" i="1"/>
  <c r="Q629" i="1"/>
  <c r="Q628" i="1"/>
  <c r="X628" i="1" s="1"/>
  <c r="Q627" i="1"/>
  <c r="X627" i="1" s="1"/>
  <c r="Q646" i="1"/>
  <c r="Q645" i="1"/>
  <c r="X645" i="1" s="1"/>
  <c r="Q644" i="1"/>
  <c r="X644" i="1" s="1"/>
  <c r="Q650" i="1"/>
  <c r="X650" i="1" s="1"/>
  <c r="Q649" i="1"/>
  <c r="X649" i="1" s="1"/>
  <c r="Q655" i="1"/>
  <c r="X655" i="1" s="1"/>
  <c r="Q657" i="1"/>
  <c r="X657" i="1" s="1"/>
  <c r="Q680" i="1"/>
  <c r="Q710" i="1"/>
  <c r="Q775" i="1"/>
  <c r="X1114" i="1" l="1"/>
  <c r="AC1114" i="1" s="1"/>
  <c r="X1364" i="1"/>
  <c r="AC1364" i="1" s="1"/>
  <c r="X1360" i="1"/>
  <c r="AC1360" i="1" s="1"/>
  <c r="X1361" i="1"/>
  <c r="AC1361" i="1" s="1"/>
  <c r="X1362" i="1"/>
  <c r="AC1362" i="1" s="1"/>
  <c r="X1363" i="1"/>
  <c r="AC1363" i="1" s="1"/>
  <c r="T624" i="1" l="1"/>
  <c r="X624" i="1" s="1"/>
  <c r="AC624" i="1" s="1"/>
  <c r="R528" i="1"/>
  <c r="A22" i="1" l="1"/>
  <c r="V679" i="1" l="1"/>
  <c r="M1129" i="1" l="1"/>
  <c r="T767" i="1" l="1"/>
  <c r="X767" i="1" s="1"/>
  <c r="AC767" i="1" s="1"/>
  <c r="T520" i="1"/>
  <c r="X520" i="1" s="1"/>
  <c r="AC520" i="1" s="1"/>
  <c r="U826" i="1"/>
  <c r="S826" i="1"/>
  <c r="T521" i="1" l="1"/>
  <c r="R521" i="1"/>
  <c r="T519" i="1"/>
  <c r="R519" i="1"/>
  <c r="X519" i="1" l="1"/>
  <c r="AC519" i="1" s="1"/>
  <c r="X521" i="1"/>
  <c r="AC521" i="1" s="1"/>
  <c r="M826" i="1"/>
  <c r="E826" i="1" l="1"/>
  <c r="X826" i="1"/>
  <c r="AC826" i="1" s="1"/>
  <c r="T237" i="1"/>
  <c r="O238" i="1" l="1"/>
  <c r="O198" i="1" l="1"/>
  <c r="O199" i="1"/>
  <c r="O247" i="1" l="1"/>
  <c r="O237" i="1"/>
  <c r="O202" i="1"/>
  <c r="O178" i="1"/>
  <c r="O176" i="1"/>
  <c r="O129" i="1"/>
  <c r="O118" i="1"/>
  <c r="O116" i="1"/>
  <c r="O113" i="1"/>
  <c r="R646" i="1" l="1"/>
  <c r="X646" i="1" s="1"/>
  <c r="R623" i="1" l="1"/>
  <c r="O623" i="1"/>
  <c r="V1177" i="1"/>
  <c r="V1175" i="1"/>
  <c r="V1314" i="1" l="1"/>
  <c r="Q1314" i="1"/>
  <c r="V621" i="1"/>
  <c r="V393" i="1"/>
  <c r="Q393" i="1"/>
  <c r="V392" i="1"/>
  <c r="Q392" i="1"/>
  <c r="R622" i="1" l="1"/>
  <c r="L625" i="1"/>
  <c r="R1075" i="1" l="1"/>
  <c r="X1312" i="1" l="1"/>
  <c r="AC1312" i="1" s="1"/>
  <c r="X1311" i="1"/>
  <c r="AC1311" i="1" s="1"/>
  <c r="X1310" i="1"/>
  <c r="AC1310" i="1" s="1"/>
  <c r="X1309" i="1"/>
  <c r="AC1309" i="1" s="1"/>
  <c r="X1242" i="1"/>
  <c r="AC1242" i="1" s="1"/>
  <c r="X1231" i="1"/>
  <c r="AC1231" i="1" s="1"/>
  <c r="X621" i="1"/>
  <c r="AC621" i="1" s="1"/>
  <c r="X622" i="1"/>
  <c r="AC622" i="1" s="1"/>
  <c r="X623" i="1"/>
  <c r="AC623" i="1" s="1"/>
  <c r="X625" i="1"/>
  <c r="AC625" i="1" s="1"/>
  <c r="F1232" i="1"/>
  <c r="G1232" i="1"/>
  <c r="E1232" i="1"/>
  <c r="S555" i="1" l="1"/>
  <c r="S557" i="1"/>
  <c r="R931" i="1"/>
  <c r="V1428" i="1"/>
  <c r="V1369" i="1"/>
  <c r="V1359" i="1"/>
  <c r="V1316" i="1"/>
  <c r="Q1428" i="1"/>
  <c r="Q1369" i="1"/>
  <c r="Q1359" i="1"/>
  <c r="Q1316" i="1"/>
  <c r="X1428" i="1" l="1"/>
  <c r="AC1428" i="1" s="1"/>
  <c r="L1113" i="1" l="1"/>
  <c r="X1551" i="1" l="1"/>
  <c r="AC1551" i="1" l="1"/>
  <c r="AC1553" i="1" s="1"/>
  <c r="X1553" i="1"/>
  <c r="T626" i="1"/>
  <c r="R659" i="1"/>
  <c r="R658" i="1"/>
  <c r="T908" i="1"/>
  <c r="R888" i="1"/>
  <c r="R664" i="1"/>
  <c r="R663" i="1"/>
  <c r="R660" i="1"/>
  <c r="P888" i="1"/>
  <c r="P661" i="1"/>
  <c r="M662" i="1"/>
  <c r="U664" i="1"/>
  <c r="T664" i="1"/>
  <c r="P664" i="1"/>
  <c r="O664" i="1"/>
  <c r="M664" i="1"/>
  <c r="L664" i="1"/>
  <c r="T952" i="1"/>
  <c r="R889" i="1"/>
  <c r="P889" i="1"/>
  <c r="V1006" i="1"/>
  <c r="V1005" i="1"/>
  <c r="V1004" i="1"/>
  <c r="V1003" i="1"/>
  <c r="N1006" i="1"/>
  <c r="N1005" i="1"/>
  <c r="N1004" i="1"/>
  <c r="N1003" i="1"/>
  <c r="X931" i="1" l="1"/>
  <c r="AC931" i="1" s="1"/>
  <c r="X664" i="1" l="1"/>
  <c r="AC664" i="1" s="1"/>
  <c r="O661" i="1" l="1"/>
  <c r="O674" i="1"/>
  <c r="E775" i="1" l="1"/>
  <c r="V775" i="1" s="1"/>
  <c r="X1003" i="1" l="1"/>
  <c r="AC1003" i="1" s="1"/>
  <c r="X1004" i="1"/>
  <c r="AC1004" i="1" s="1"/>
  <c r="X1005" i="1"/>
  <c r="AC1005" i="1" s="1"/>
  <c r="X1006" i="1"/>
  <c r="AC1006" i="1" s="1"/>
  <c r="X662" i="1"/>
  <c r="AC662" i="1" s="1"/>
  <c r="X663" i="1"/>
  <c r="AC663" i="1" s="1"/>
  <c r="X661" i="1" l="1"/>
  <c r="AC661" i="1" s="1"/>
  <c r="X626" i="1" l="1"/>
  <c r="AC626" i="1" s="1"/>
  <c r="X952" i="1" l="1"/>
  <c r="AC952" i="1" s="1"/>
  <c r="X889" i="1"/>
  <c r="AC889" i="1" s="1"/>
  <c r="X888" i="1"/>
  <c r="AC888" i="1" s="1"/>
  <c r="X660" i="1"/>
  <c r="AC660" i="1" s="1"/>
  <c r="X659" i="1"/>
  <c r="AC659" i="1" s="1"/>
  <c r="X658" i="1"/>
  <c r="AC658" i="1" s="1"/>
  <c r="X1252" i="1"/>
  <c r="AC1252" i="1" s="1"/>
  <c r="X1301" i="1"/>
  <c r="AC1301" i="1" s="1"/>
  <c r="X1300" i="1"/>
  <c r="AC1300" i="1" s="1"/>
  <c r="X1299" i="1"/>
  <c r="AC1299" i="1" s="1"/>
  <c r="X1298" i="1"/>
  <c r="AC1298" i="1" s="1"/>
  <c r="X1297" i="1"/>
  <c r="AC1297" i="1" s="1"/>
  <c r="X1296" i="1"/>
  <c r="AC1296" i="1" s="1"/>
  <c r="X1295" i="1"/>
  <c r="AC1295" i="1" s="1"/>
  <c r="X1545" i="1"/>
  <c r="AC1545" i="1" s="1"/>
  <c r="AA1160" i="1"/>
  <c r="AB1160" i="1"/>
  <c r="Z1160" i="1"/>
  <c r="Z1601" i="1" s="1"/>
  <c r="G1160" i="1"/>
  <c r="F1160" i="1"/>
  <c r="E1160" i="1"/>
  <c r="U1075" i="1" l="1"/>
  <c r="T1012" i="1" l="1"/>
  <c r="X775" i="1" l="1"/>
  <c r="AC775" i="1" s="1"/>
  <c r="A21" i="1"/>
  <c r="T676" i="1" l="1"/>
  <c r="X676" i="1" s="1"/>
  <c r="AC676" i="1" s="1"/>
  <c r="T675" i="1"/>
  <c r="X675" i="1" s="1"/>
  <c r="AC675" i="1" s="1"/>
  <c r="P674" i="1"/>
  <c r="X674" i="1" s="1"/>
  <c r="AC674" i="1" s="1"/>
  <c r="Q1370" i="1" l="1"/>
  <c r="V1370" i="1"/>
  <c r="X1370" i="1" l="1"/>
  <c r="AC1370" i="1" s="1"/>
  <c r="T891" i="1"/>
  <c r="R891" i="1"/>
  <c r="S772" i="1" l="1"/>
  <c r="R772" i="1"/>
  <c r="T695" i="1" l="1"/>
  <c r="X695" i="1" s="1"/>
  <c r="AC695" i="1" s="1"/>
  <c r="R684" i="1"/>
  <c r="X684" i="1" s="1"/>
  <c r="AC684" i="1" s="1"/>
  <c r="L699" i="1"/>
  <c r="X699" i="1" s="1"/>
  <c r="AC699" i="1" s="1"/>
  <c r="U683" i="1"/>
  <c r="U736" i="1"/>
  <c r="T683" i="1"/>
  <c r="T702" i="1"/>
  <c r="X702" i="1" s="1"/>
  <c r="AC702" i="1" s="1"/>
  <c r="S683" i="1"/>
  <c r="S736" i="1"/>
  <c r="R691" i="1"/>
  <c r="X691" i="1" s="1"/>
  <c r="AC691" i="1" s="1"/>
  <c r="R689" i="1"/>
  <c r="X689" i="1" s="1"/>
  <c r="AC689" i="1" s="1"/>
  <c r="R687" i="1"/>
  <c r="X687" i="1" s="1"/>
  <c r="AC687" i="1" s="1"/>
  <c r="R686" i="1"/>
  <c r="X686" i="1" s="1"/>
  <c r="AC686" i="1" s="1"/>
  <c r="P736" i="1"/>
  <c r="P683" i="1"/>
  <c r="O825" i="1"/>
  <c r="O747" i="1"/>
  <c r="O738" i="1"/>
  <c r="O736" i="1"/>
  <c r="O683" i="1"/>
  <c r="M747" i="1"/>
  <c r="M690" i="1"/>
  <c r="X690" i="1" s="1"/>
  <c r="AC690" i="1" s="1"/>
  <c r="M683" i="1"/>
  <c r="L683" i="1"/>
  <c r="L685" i="1"/>
  <c r="X685" i="1" s="1"/>
  <c r="AC685" i="1" s="1"/>
  <c r="L736" i="1"/>
  <c r="L738" i="1"/>
  <c r="L740" i="1"/>
  <c r="U678" i="1"/>
  <c r="U677" i="1"/>
  <c r="U681" i="1"/>
  <c r="T1011" i="1"/>
  <c r="S678" i="1"/>
  <c r="S677" i="1"/>
  <c r="R688" i="1"/>
  <c r="X688" i="1" s="1"/>
  <c r="AC688" i="1" s="1"/>
  <c r="R697" i="1"/>
  <c r="X697" i="1" s="1"/>
  <c r="AC697" i="1" s="1"/>
  <c r="R696" i="1"/>
  <c r="X696" i="1" s="1"/>
  <c r="AC696" i="1" s="1"/>
  <c r="R701" i="1"/>
  <c r="X701" i="1" s="1"/>
  <c r="AC701" i="1" s="1"/>
  <c r="R837" i="1"/>
  <c r="R897" i="1"/>
  <c r="X897" i="1" s="1"/>
  <c r="AC897" i="1" s="1"/>
  <c r="R1011" i="1"/>
  <c r="P698" i="1"/>
  <c r="O692" i="1"/>
  <c r="O698" i="1"/>
  <c r="M681" i="1"/>
  <c r="M692" i="1"/>
  <c r="M698" i="1"/>
  <c r="M700" i="1"/>
  <c r="X700" i="1" s="1"/>
  <c r="AC700" i="1" s="1"/>
  <c r="U694" i="1"/>
  <c r="T694" i="1"/>
  <c r="R694" i="1"/>
  <c r="P694" i="1"/>
  <c r="O694" i="1"/>
  <c r="M694" i="1"/>
  <c r="L694" i="1"/>
  <c r="U703" i="1"/>
  <c r="T1075" i="1"/>
  <c r="X1075" i="1" s="1"/>
  <c r="AC1075" i="1" s="1"/>
  <c r="T703" i="1"/>
  <c r="R580" i="1"/>
  <c r="X580" i="1" s="1"/>
  <c r="AC580" i="1" s="1"/>
  <c r="R594" i="1"/>
  <c r="X594" i="1" s="1"/>
  <c r="AC594" i="1" s="1"/>
  <c r="R703" i="1"/>
  <c r="R951" i="1"/>
  <c r="X951" i="1" s="1"/>
  <c r="AC951" i="1" s="1"/>
  <c r="X1012" i="1"/>
  <c r="AC1012" i="1" s="1"/>
  <c r="R1074" i="1"/>
  <c r="R1077" i="1"/>
  <c r="X1077" i="1" s="1"/>
  <c r="AC1077" i="1" s="1"/>
  <c r="R1076" i="1"/>
  <c r="X1076" i="1" s="1"/>
  <c r="AC1076" i="1" s="1"/>
  <c r="R682" i="1"/>
  <c r="L682" i="1"/>
  <c r="X677" i="1" l="1"/>
  <c r="AC677" i="1" s="1"/>
  <c r="X678" i="1"/>
  <c r="AC678" i="1" s="1"/>
  <c r="X683" i="1"/>
  <c r="AC683" i="1" s="1"/>
  <c r="X1011" i="1"/>
  <c r="AC1011" i="1" s="1"/>
  <c r="X692" i="1"/>
  <c r="AC692" i="1" s="1"/>
  <c r="X698" i="1"/>
  <c r="AC698" i="1" s="1"/>
  <c r="X694" i="1"/>
  <c r="AC694" i="1" s="1"/>
  <c r="X693" i="1"/>
  <c r="AC693" i="1" s="1"/>
  <c r="X703" i="1"/>
  <c r="AC703" i="1" s="1"/>
  <c r="X682" i="1"/>
  <c r="AC682" i="1" s="1"/>
  <c r="Q333" i="1" l="1"/>
  <c r="R1051" i="1" l="1"/>
  <c r="R936" i="1" l="1"/>
  <c r="P936" i="1"/>
  <c r="O936" i="1"/>
  <c r="M936" i="1"/>
  <c r="L936" i="1"/>
  <c r="V936" i="1"/>
  <c r="S936" i="1"/>
  <c r="U936" i="1"/>
  <c r="T936" i="1"/>
  <c r="N936" i="1"/>
  <c r="R707" i="1"/>
  <c r="W936" i="1" l="1"/>
  <c r="R171" i="1"/>
  <c r="L868" i="1" l="1"/>
  <c r="X868" i="1" l="1"/>
  <c r="AC868" i="1" s="1"/>
  <c r="L857" i="1" l="1"/>
  <c r="M857" i="1"/>
  <c r="N857" i="1"/>
  <c r="O857" i="1"/>
  <c r="P857" i="1"/>
  <c r="R857" i="1"/>
  <c r="S857" i="1"/>
  <c r="T857" i="1"/>
  <c r="U857" i="1"/>
  <c r="V857" i="1"/>
  <c r="W857" i="1" l="1"/>
  <c r="X857" i="1" s="1"/>
  <c r="AC857" i="1" s="1"/>
  <c r="R673" i="1"/>
  <c r="X673" i="1" s="1"/>
  <c r="AC673" i="1" s="1"/>
  <c r="R934" i="1" l="1"/>
  <c r="X934" i="1" s="1"/>
  <c r="AC934" i="1" s="1"/>
  <c r="R901" i="1"/>
  <c r="R912" i="1" l="1"/>
  <c r="X912" i="1" s="1"/>
  <c r="AC912" i="1" s="1"/>
  <c r="P731" i="1"/>
  <c r="X731" i="1" s="1"/>
  <c r="AC731" i="1" s="1"/>
  <c r="R714" i="1"/>
  <c r="X714" i="1" s="1"/>
  <c r="AC714" i="1" s="1"/>
  <c r="R713" i="1"/>
  <c r="X713" i="1" s="1"/>
  <c r="AC713" i="1" s="1"/>
  <c r="R726" i="1"/>
  <c r="X726" i="1" s="1"/>
  <c r="AC726" i="1" s="1"/>
  <c r="R725" i="1"/>
  <c r="X725" i="1" s="1"/>
  <c r="AC725" i="1" s="1"/>
  <c r="R724" i="1"/>
  <c r="X724" i="1" s="1"/>
  <c r="AC724" i="1" s="1"/>
  <c r="R723" i="1"/>
  <c r="X723" i="1" s="1"/>
  <c r="AC723" i="1" s="1"/>
  <c r="R722" i="1"/>
  <c r="X722" i="1" s="1"/>
  <c r="AC722" i="1" s="1"/>
  <c r="R721" i="1"/>
  <c r="X721" i="1" s="1"/>
  <c r="AC721" i="1" s="1"/>
  <c r="R720" i="1"/>
  <c r="X720" i="1" s="1"/>
  <c r="AC720" i="1" s="1"/>
  <c r="R719" i="1"/>
  <c r="X719" i="1" s="1"/>
  <c r="AC719" i="1" s="1"/>
  <c r="R718" i="1"/>
  <c r="X718" i="1" s="1"/>
  <c r="AC718" i="1" s="1"/>
  <c r="R717" i="1"/>
  <c r="X717" i="1" s="1"/>
  <c r="AC717" i="1" s="1"/>
  <c r="R729" i="1"/>
  <c r="R728" i="1"/>
  <c r="X728" i="1" s="1"/>
  <c r="AC728" i="1" s="1"/>
  <c r="R913" i="1"/>
  <c r="X913" i="1" s="1"/>
  <c r="AC913" i="1" s="1"/>
  <c r="P732" i="1"/>
  <c r="O732" i="1"/>
  <c r="U733" i="1"/>
  <c r="T733" i="1"/>
  <c r="T893" i="1"/>
  <c r="X893" i="1" s="1"/>
  <c r="AC893" i="1" s="1"/>
  <c r="R712" i="1"/>
  <c r="X712" i="1" s="1"/>
  <c r="AC712" i="1" s="1"/>
  <c r="R711" i="1"/>
  <c r="X711" i="1" s="1"/>
  <c r="AC711" i="1" s="1"/>
  <c r="R716" i="1"/>
  <c r="X716" i="1" s="1"/>
  <c r="AC716" i="1" s="1"/>
  <c r="R727" i="1"/>
  <c r="X727" i="1" s="1"/>
  <c r="AC727" i="1" s="1"/>
  <c r="R895" i="1"/>
  <c r="R1094" i="1"/>
  <c r="X1094" i="1" s="1"/>
  <c r="AC1094" i="1" s="1"/>
  <c r="P715" i="1"/>
  <c r="O715" i="1"/>
  <c r="M715" i="1"/>
  <c r="M730" i="1"/>
  <c r="X730" i="1" s="1"/>
  <c r="AC730" i="1" s="1"/>
  <c r="T483" i="1"/>
  <c r="T892" i="1"/>
  <c r="R1109" i="1"/>
  <c r="X1109" i="1" s="1"/>
  <c r="AC1109" i="1" s="1"/>
  <c r="R918" i="1"/>
  <c r="X918" i="1" s="1"/>
  <c r="AC918" i="1" s="1"/>
  <c r="R892" i="1"/>
  <c r="R483" i="1"/>
  <c r="X729" i="1"/>
  <c r="AC729" i="1" s="1"/>
  <c r="F914" i="1"/>
  <c r="G914" i="1"/>
  <c r="E914" i="1"/>
  <c r="X891" i="1" l="1"/>
  <c r="AC891" i="1" s="1"/>
  <c r="X733" i="1"/>
  <c r="AC733" i="1" s="1"/>
  <c r="X732" i="1"/>
  <c r="AC732" i="1" s="1"/>
  <c r="X483" i="1"/>
  <c r="AC483" i="1" s="1"/>
  <c r="X715" i="1"/>
  <c r="AC715" i="1" s="1"/>
  <c r="X892" i="1"/>
  <c r="AC892" i="1" s="1"/>
  <c r="V710" i="1"/>
  <c r="X710" i="1" l="1"/>
  <c r="AC710" i="1" s="1"/>
  <c r="R745" i="1"/>
  <c r="Q1308" i="1" l="1"/>
  <c r="Q1313" i="1"/>
  <c r="Q1315" i="1"/>
  <c r="V1315" i="1"/>
  <c r="V1313" i="1"/>
  <c r="V1308" i="1"/>
  <c r="V1307" i="1"/>
  <c r="V1188" i="1"/>
  <c r="V1187" i="1"/>
  <c r="Q1307" i="1"/>
  <c r="Q1188" i="1"/>
  <c r="Q1187" i="1"/>
  <c r="X679" i="1"/>
  <c r="AC679" i="1" s="1"/>
  <c r="X680" i="1"/>
  <c r="AC680" i="1" s="1"/>
  <c r="X1187" i="1" l="1"/>
  <c r="AC1187" i="1" s="1"/>
  <c r="X1307" i="1"/>
  <c r="AC1307" i="1" s="1"/>
  <c r="X1188" i="1"/>
  <c r="AC1188" i="1" s="1"/>
  <c r="X1308" i="1"/>
  <c r="AC1308" i="1" s="1"/>
  <c r="X1314" i="1"/>
  <c r="AC1314" i="1" s="1"/>
  <c r="X1316" i="1"/>
  <c r="AC1316" i="1" s="1"/>
  <c r="X1315" i="1"/>
  <c r="AC1315" i="1" s="1"/>
  <c r="X1313" i="1"/>
  <c r="AC1313" i="1" s="1"/>
  <c r="T567" i="1" l="1"/>
  <c r="T566" i="1"/>
  <c r="R567" i="1"/>
  <c r="R566" i="1"/>
  <c r="X566" i="1" l="1"/>
  <c r="AC566" i="1" s="1"/>
  <c r="X567" i="1"/>
  <c r="AC567" i="1" s="1"/>
  <c r="X1397" i="1" l="1"/>
  <c r="AC1397" i="1" s="1"/>
  <c r="R606" i="1" l="1"/>
  <c r="X606" i="1" s="1"/>
  <c r="AC606" i="1" s="1"/>
  <c r="V1368" i="1" l="1"/>
  <c r="Q1368" i="1"/>
  <c r="V1356" i="1"/>
  <c r="Q1356" i="1"/>
  <c r="V1367" i="1"/>
  <c r="V1358" i="1"/>
  <c r="V1357" i="1"/>
  <c r="Q1367" i="1"/>
  <c r="Q1358" i="1"/>
  <c r="Q1357" i="1"/>
  <c r="X1356" i="1" l="1"/>
  <c r="AC1356" i="1" s="1"/>
  <c r="X1357" i="1"/>
  <c r="AC1357" i="1" s="1"/>
  <c r="X1358" i="1"/>
  <c r="AC1358" i="1" s="1"/>
  <c r="X1359" i="1"/>
  <c r="AC1359" i="1" s="1"/>
  <c r="X1367" i="1"/>
  <c r="AC1367" i="1" s="1"/>
  <c r="X1368" i="1"/>
  <c r="AC1368" i="1" s="1"/>
  <c r="X1369" i="1"/>
  <c r="AC1369" i="1" s="1"/>
  <c r="V107" i="1" l="1"/>
  <c r="Q107" i="1"/>
  <c r="X107" i="1" l="1"/>
  <c r="AC107" i="1" s="1"/>
  <c r="T743" i="1"/>
  <c r="X743" i="1" s="1"/>
  <c r="AC743" i="1" s="1"/>
  <c r="R898" i="1" l="1"/>
  <c r="X898" i="1" s="1"/>
  <c r="AC898" i="1" s="1"/>
  <c r="X1371" i="1" l="1"/>
  <c r="AC1371" i="1" s="1"/>
  <c r="X1373" i="1"/>
  <c r="AC1373" i="1" s="1"/>
  <c r="X1372" i="1"/>
  <c r="AC1372" i="1" s="1"/>
  <c r="P737" i="1"/>
  <c r="R734" i="1"/>
  <c r="T736" i="1"/>
  <c r="T738" i="1"/>
  <c r="R738" i="1"/>
  <c r="P738" i="1"/>
  <c r="M736" i="1"/>
  <c r="M738" i="1"/>
  <c r="U746" i="1"/>
  <c r="S746" i="1"/>
  <c r="P746" i="1"/>
  <c r="O746" i="1"/>
  <c r="M746" i="1"/>
  <c r="L746" i="1"/>
  <c r="T746" i="1"/>
  <c r="T741" i="1"/>
  <c r="T739" i="1"/>
  <c r="R739" i="1"/>
  <c r="R735" i="1"/>
  <c r="R742" i="1"/>
  <c r="R741" i="1"/>
  <c r="U505" i="1"/>
  <c r="U709" i="1"/>
  <c r="T1131" i="1"/>
  <c r="T875" i="1"/>
  <c r="T505" i="1"/>
  <c r="U504" i="1"/>
  <c r="T504" i="1"/>
  <c r="S504" i="1"/>
  <c r="R491" i="1"/>
  <c r="R505" i="1"/>
  <c r="R504" i="1"/>
  <c r="R709" i="1"/>
  <c r="R896" i="1"/>
  <c r="R1095" i="1"/>
  <c r="R1104" i="1"/>
  <c r="R1115" i="1"/>
  <c r="R1132" i="1"/>
  <c r="R1131" i="1"/>
  <c r="P505" i="1"/>
  <c r="O505" i="1"/>
  <c r="P504" i="1"/>
  <c r="O504" i="1"/>
  <c r="P1068" i="1"/>
  <c r="O1068" i="1"/>
  <c r="M737" i="1"/>
  <c r="O737" i="1"/>
  <c r="L505" i="1"/>
  <c r="L504" i="1"/>
  <c r="L709" i="1"/>
  <c r="L737" i="1"/>
  <c r="V1375" i="1"/>
  <c r="V1374" i="1"/>
  <c r="X1377" i="1" l="1"/>
  <c r="AC1377" i="1" s="1"/>
  <c r="X1378" i="1"/>
  <c r="AC1378" i="1" s="1"/>
  <c r="X1376" i="1"/>
  <c r="AC1376" i="1" s="1"/>
  <c r="X1374" i="1"/>
  <c r="AC1374" i="1" s="1"/>
  <c r="X1375" i="1"/>
  <c r="AC1375" i="1" s="1"/>
  <c r="X1131" i="1"/>
  <c r="AC1131" i="1" s="1"/>
  <c r="X1132" i="1"/>
  <c r="AC1132" i="1" s="1"/>
  <c r="X1115" i="1"/>
  <c r="AC1115" i="1" s="1"/>
  <c r="X1104" i="1"/>
  <c r="AC1104" i="1" s="1"/>
  <c r="X1095" i="1"/>
  <c r="AC1095" i="1" s="1"/>
  <c r="X896" i="1"/>
  <c r="AC896" i="1" s="1"/>
  <c r="X709" i="1"/>
  <c r="AC709" i="1" s="1"/>
  <c r="X734" i="1"/>
  <c r="AC734" i="1" s="1"/>
  <c r="X735" i="1"/>
  <c r="AC735" i="1" s="1"/>
  <c r="X736" i="1"/>
  <c r="AC736" i="1" s="1"/>
  <c r="X737" i="1"/>
  <c r="AC737" i="1" s="1"/>
  <c r="X738" i="1"/>
  <c r="AC738" i="1" s="1"/>
  <c r="X739" i="1"/>
  <c r="AC739" i="1" s="1"/>
  <c r="X740" i="1"/>
  <c r="AC740" i="1" s="1"/>
  <c r="X741" i="1"/>
  <c r="AC741" i="1" s="1"/>
  <c r="X742" i="1"/>
  <c r="AC742" i="1" s="1"/>
  <c r="X504" i="1"/>
  <c r="AC504" i="1" s="1"/>
  <c r="X505" i="1"/>
  <c r="AC505" i="1" s="1"/>
  <c r="X491" i="1"/>
  <c r="AC491" i="1" s="1"/>
  <c r="X1354" i="1" l="1"/>
  <c r="AC1354" i="1" s="1"/>
  <c r="X1355" i="1"/>
  <c r="AC1355" i="1" s="1"/>
  <c r="F506" i="1"/>
  <c r="G506" i="1"/>
  <c r="E506" i="1"/>
  <c r="X1303" i="1" l="1"/>
  <c r="AC1303" i="1" s="1"/>
  <c r="X1294" i="1"/>
  <c r="AC1294" i="1" s="1"/>
  <c r="X1304" i="1"/>
  <c r="AC1304" i="1" s="1"/>
  <c r="X1302" i="1"/>
  <c r="AC1302" i="1" s="1"/>
  <c r="X1293" i="1"/>
  <c r="AC1293" i="1" s="1"/>
  <c r="V1058" i="1"/>
  <c r="R754" i="1" l="1"/>
  <c r="X754" i="1" l="1"/>
  <c r="AC754" i="1" s="1"/>
  <c r="R1120" i="1" l="1"/>
  <c r="R773" i="1" l="1"/>
  <c r="T1008" i="1" l="1"/>
  <c r="R744" i="1" l="1"/>
  <c r="X747" i="1"/>
  <c r="AC747" i="1" s="1"/>
  <c r="T752" i="1"/>
  <c r="R907" i="1" l="1"/>
  <c r="X907" i="1" s="1"/>
  <c r="AC907" i="1" s="1"/>
  <c r="R906" i="1"/>
  <c r="X906" i="1" s="1"/>
  <c r="AC906" i="1" s="1"/>
  <c r="R905" i="1"/>
  <c r="X905" i="1" s="1"/>
  <c r="AC905" i="1" s="1"/>
  <c r="X904" i="1"/>
  <c r="AC904" i="1" s="1"/>
  <c r="X901" i="1"/>
  <c r="AC901" i="1" s="1"/>
  <c r="R900" i="1"/>
  <c r="X900" i="1" s="1"/>
  <c r="AC900" i="1" s="1"/>
  <c r="R899" i="1"/>
  <c r="X899" i="1" s="1"/>
  <c r="AC899" i="1" s="1"/>
  <c r="X895" i="1"/>
  <c r="AC895" i="1" s="1"/>
  <c r="R894" i="1"/>
  <c r="X894" i="1" s="1"/>
  <c r="AC894" i="1" s="1"/>
  <c r="R751" i="1"/>
  <c r="R748" i="1"/>
  <c r="R746" i="1"/>
  <c r="R495" i="1"/>
  <c r="O708" i="1"/>
  <c r="P749" i="1"/>
  <c r="P708" i="1"/>
  <c r="M749" i="1"/>
  <c r="M708" i="1"/>
  <c r="P751" i="1"/>
  <c r="O751" i="1"/>
  <c r="M751" i="1"/>
  <c r="L751" i="1"/>
  <c r="L750" i="1"/>
  <c r="T890" i="1"/>
  <c r="R1105" i="1"/>
  <c r="R903" i="1"/>
  <c r="X903" i="1" s="1"/>
  <c r="AC903" i="1" s="1"/>
  <c r="R902" i="1"/>
  <c r="X902" i="1" s="1"/>
  <c r="AC902" i="1" s="1"/>
  <c r="R890" i="1"/>
  <c r="R494" i="1"/>
  <c r="L862" i="1"/>
  <c r="X862" i="1" s="1"/>
  <c r="AC862" i="1" s="1"/>
  <c r="A1156" i="1" l="1"/>
  <c r="A1157" i="1"/>
  <c r="A1158" i="1"/>
  <c r="A1159" i="1"/>
  <c r="A471" i="1"/>
  <c r="A472" i="1"/>
  <c r="X1458" i="1"/>
  <c r="AC1458" i="1" s="1"/>
  <c r="X1105" i="1" l="1"/>
  <c r="AC1105" i="1" s="1"/>
  <c r="X890" i="1"/>
  <c r="AC890" i="1" s="1"/>
  <c r="X752" i="1"/>
  <c r="AC752" i="1" s="1"/>
  <c r="X751" i="1"/>
  <c r="AC751" i="1" s="1"/>
  <c r="X750" i="1"/>
  <c r="AC750" i="1" s="1"/>
  <c r="X749" i="1"/>
  <c r="AC749" i="1" s="1"/>
  <c r="X748" i="1"/>
  <c r="AC748" i="1" s="1"/>
  <c r="X746" i="1"/>
  <c r="AC746" i="1" s="1"/>
  <c r="X745" i="1"/>
  <c r="AC745" i="1" s="1"/>
  <c r="F1106" i="1"/>
  <c r="G1106" i="1"/>
  <c r="E1106" i="1"/>
  <c r="X707" i="1"/>
  <c r="AC707" i="1" s="1"/>
  <c r="X708" i="1"/>
  <c r="AC708" i="1" s="1"/>
  <c r="X744" i="1"/>
  <c r="AC744" i="1" s="1"/>
  <c r="X494" i="1"/>
  <c r="AC494" i="1" s="1"/>
  <c r="X495" i="1"/>
  <c r="AC495" i="1" s="1"/>
  <c r="R853" i="1" l="1"/>
  <c r="R778" i="1" l="1"/>
  <c r="L777" i="1" l="1"/>
  <c r="R781" i="1"/>
  <c r="R780" i="1"/>
  <c r="R533" i="1"/>
  <c r="R776" i="1"/>
  <c r="R779" i="1"/>
  <c r="V1008" i="1"/>
  <c r="U967" i="1"/>
  <c r="P967" i="1"/>
  <c r="O967" i="1"/>
  <c r="S967" i="1"/>
  <c r="T967" i="1"/>
  <c r="R1008" i="1"/>
  <c r="R967" i="1"/>
  <c r="X1008" i="1" l="1"/>
  <c r="AC1008" i="1" s="1"/>
  <c r="X967" i="1"/>
  <c r="AC967" i="1" s="1"/>
  <c r="X533" i="1"/>
  <c r="AC533" i="1" s="1"/>
  <c r="X776" i="1"/>
  <c r="AC776" i="1" s="1"/>
  <c r="X777" i="1"/>
  <c r="AC777" i="1" s="1"/>
  <c r="X778" i="1"/>
  <c r="AC778" i="1" s="1"/>
  <c r="X779" i="1"/>
  <c r="AC779" i="1" s="1"/>
  <c r="X780" i="1"/>
  <c r="AC780" i="1" s="1"/>
  <c r="X781" i="1"/>
  <c r="AC781" i="1" s="1"/>
  <c r="E359" i="1" l="1"/>
  <c r="T359" i="1" s="1"/>
  <c r="R568" i="1" l="1"/>
  <c r="R569" i="1"/>
  <c r="X569" i="1" s="1"/>
  <c r="AC569" i="1" s="1"/>
  <c r="R570" i="1"/>
  <c r="X570" i="1" s="1"/>
  <c r="AC570" i="1" s="1"/>
  <c r="R571" i="1"/>
  <c r="X571" i="1" s="1"/>
  <c r="AC571" i="1" s="1"/>
  <c r="R572" i="1"/>
  <c r="X572" i="1" s="1"/>
  <c r="AC572" i="1" s="1"/>
  <c r="R573" i="1"/>
  <c r="X573" i="1" s="1"/>
  <c r="AC573" i="1" s="1"/>
  <c r="R574" i="1"/>
  <c r="X574" i="1" s="1"/>
  <c r="AC574" i="1" s="1"/>
  <c r="R575" i="1"/>
  <c r="X575" i="1" s="1"/>
  <c r="AC575" i="1" s="1"/>
  <c r="R576" i="1"/>
  <c r="X576" i="1" s="1"/>
  <c r="AC576" i="1" s="1"/>
  <c r="R410" i="1" l="1"/>
  <c r="X410" i="1" s="1"/>
  <c r="AC410" i="1" s="1"/>
  <c r="R496" i="1" l="1"/>
  <c r="X496" i="1" s="1"/>
  <c r="AC496" i="1" s="1"/>
  <c r="R497" i="1"/>
  <c r="X497" i="1" s="1"/>
  <c r="AC497" i="1" s="1"/>
  <c r="X568" i="1" l="1"/>
  <c r="AC568" i="1" s="1"/>
  <c r="R565" i="1"/>
  <c r="X565" i="1" s="1"/>
  <c r="AC565" i="1" s="1"/>
  <c r="R564" i="1"/>
  <c r="X564" i="1" s="1"/>
  <c r="AC564" i="1" s="1"/>
  <c r="F577" i="1"/>
  <c r="G577" i="1"/>
  <c r="E577" i="1"/>
  <c r="AC577" i="1" l="1"/>
  <c r="X577" i="1"/>
  <c r="AB506" i="1"/>
  <c r="AA506" i="1"/>
  <c r="Z506" i="1"/>
  <c r="R911" i="1"/>
  <c r="X911" i="1" s="1"/>
  <c r="AA914" i="1"/>
  <c r="AB914" i="1"/>
  <c r="Z914" i="1"/>
  <c r="AC911" i="1" l="1"/>
  <c r="AC914" i="1" s="1"/>
  <c r="X914" i="1"/>
  <c r="R1135" i="1"/>
  <c r="X1135" i="1" s="1"/>
  <c r="AC1135" i="1" s="1"/>
  <c r="R1136" i="1"/>
  <c r="X1136" i="1" s="1"/>
  <c r="AC1136" i="1" s="1"/>
  <c r="R880" i="1" l="1"/>
  <c r="R876" i="1"/>
  <c r="X1331" i="1"/>
  <c r="AC1331" i="1" s="1"/>
  <c r="R877" i="1"/>
  <c r="R879" i="1"/>
  <c r="R878" i="1"/>
  <c r="R1134" i="1"/>
  <c r="R1133" i="1"/>
  <c r="R599" i="1"/>
  <c r="X599" i="1" s="1"/>
  <c r="AC599" i="1" s="1"/>
  <c r="R598" i="1"/>
  <c r="X598" i="1" s="1"/>
  <c r="AC598" i="1" s="1"/>
  <c r="R597" i="1"/>
  <c r="X597" i="1" s="1"/>
  <c r="AC597" i="1" s="1"/>
  <c r="R596" i="1"/>
  <c r="X596" i="1" s="1"/>
  <c r="AC596" i="1" s="1"/>
  <c r="R595" i="1"/>
  <c r="X595" i="1" s="1"/>
  <c r="AC595" i="1" s="1"/>
  <c r="R493" i="1"/>
  <c r="R492" i="1"/>
  <c r="X1134" i="1" l="1"/>
  <c r="AC1134" i="1" s="1"/>
  <c r="X1133" i="1"/>
  <c r="AC1133" i="1" s="1"/>
  <c r="X880" i="1"/>
  <c r="AC880" i="1" s="1"/>
  <c r="X879" i="1"/>
  <c r="AC879" i="1" s="1"/>
  <c r="X878" i="1"/>
  <c r="AC878" i="1" s="1"/>
  <c r="X877" i="1"/>
  <c r="AC877" i="1" s="1"/>
  <c r="X876" i="1"/>
  <c r="AC876" i="1" s="1"/>
  <c r="X875" i="1"/>
  <c r="AC875" i="1" s="1"/>
  <c r="X493" i="1"/>
  <c r="AC493" i="1" s="1"/>
  <c r="X492" i="1"/>
  <c r="AC492" i="1" s="1"/>
  <c r="T1120" i="1" l="1"/>
  <c r="R22" i="1" l="1"/>
  <c r="R225" i="1" l="1"/>
  <c r="R1080" i="1" l="1"/>
  <c r="X1080" i="1" s="1"/>
  <c r="AC1080" i="1" s="1"/>
  <c r="L785" i="1" l="1"/>
  <c r="X785" i="1" s="1"/>
  <c r="AC785" i="1" s="1"/>
  <c r="AB431" i="1" l="1"/>
  <c r="AA431" i="1"/>
  <c r="AB428" i="1"/>
  <c r="AA428" i="1"/>
  <c r="Z431" i="1"/>
  <c r="Z428" i="1"/>
  <c r="R430" i="1"/>
  <c r="X430" i="1" s="1"/>
  <c r="X431" i="1" s="1"/>
  <c r="G431" i="1"/>
  <c r="F431" i="1"/>
  <c r="E431" i="1"/>
  <c r="AC430" i="1" l="1"/>
  <c r="AC431" i="1" s="1"/>
  <c r="L115" i="1"/>
  <c r="X115" i="1" s="1"/>
  <c r="AC115" i="1" s="1"/>
  <c r="P111" i="1" l="1"/>
  <c r="O111" i="1"/>
  <c r="M111" i="1"/>
  <c r="X111" i="1" l="1"/>
  <c r="AC111" i="1" s="1"/>
  <c r="R1116" i="1" l="1"/>
  <c r="X1116" i="1" s="1"/>
  <c r="AC1116" i="1" s="1"/>
  <c r="R535" i="1" l="1"/>
  <c r="X535" i="1" s="1"/>
  <c r="AC535" i="1" s="1"/>
  <c r="R1078" i="1" l="1"/>
  <c r="X1078" i="1" s="1"/>
  <c r="AC1078" i="1" s="1"/>
  <c r="R1079" i="1"/>
  <c r="X1079" i="1" s="1"/>
  <c r="AC1079" i="1" s="1"/>
  <c r="R1081" i="1"/>
  <c r="X1081" i="1" s="1"/>
  <c r="AC1081" i="1" s="1"/>
  <c r="T110" i="1" l="1"/>
  <c r="V814" i="1" l="1"/>
  <c r="V822" i="1"/>
  <c r="V846" i="1"/>
  <c r="V853" i="1"/>
  <c r="V852" i="1"/>
  <c r="V851" i="1"/>
  <c r="V855" i="1"/>
  <c r="V1120" i="1"/>
  <c r="T706" i="1" l="1"/>
  <c r="T770" i="1"/>
  <c r="T768" i="1"/>
  <c r="T766" i="1"/>
  <c r="T765" i="1"/>
  <c r="T764" i="1"/>
  <c r="T760" i="1"/>
  <c r="T759" i="1"/>
  <c r="T758" i="1"/>
  <c r="T757" i="1"/>
  <c r="T756" i="1"/>
  <c r="T755" i="1"/>
  <c r="T672" i="1"/>
  <c r="R774" i="1"/>
  <c r="R848" i="1"/>
  <c r="R350" i="1"/>
  <c r="O671" i="1"/>
  <c r="P671" i="1"/>
  <c r="M671" i="1"/>
  <c r="U761" i="1"/>
  <c r="T771" i="1"/>
  <c r="T762" i="1"/>
  <c r="T761" i="1"/>
  <c r="T753" i="1"/>
  <c r="T704" i="1"/>
  <c r="T367" i="1"/>
  <c r="R109" i="1"/>
  <c r="R108" i="1"/>
  <c r="R704" i="1"/>
  <c r="R753" i="1"/>
  <c r="R771" i="1"/>
  <c r="R106" i="1"/>
  <c r="M704" i="1"/>
  <c r="L769" i="1"/>
  <c r="L763" i="1"/>
  <c r="L705" i="1"/>
  <c r="L704" i="1"/>
  <c r="L681" i="1"/>
  <c r="X681" i="1" s="1"/>
  <c r="AC681" i="1" s="1"/>
  <c r="L106" i="1"/>
  <c r="U1073" i="1"/>
  <c r="U974" i="1"/>
  <c r="T1074" i="1"/>
  <c r="X1074" i="1" s="1"/>
  <c r="AC1074" i="1" s="1"/>
  <c r="T1073" i="1"/>
  <c r="R1097" i="1"/>
  <c r="R1050" i="1"/>
  <c r="R954" i="1"/>
  <c r="R953" i="1"/>
  <c r="R605" i="1"/>
  <c r="R600" i="1"/>
  <c r="R502" i="1"/>
  <c r="R479" i="1"/>
  <c r="R427" i="1"/>
  <c r="R104" i="1"/>
  <c r="L378" i="1"/>
  <c r="L377" i="1"/>
  <c r="L376" i="1"/>
  <c r="X1386" i="1" l="1"/>
  <c r="AC1386" i="1" s="1"/>
  <c r="X1385" i="1"/>
  <c r="AC1385" i="1" s="1"/>
  <c r="X1384" i="1"/>
  <c r="AC1384" i="1" s="1"/>
  <c r="X1097" i="1"/>
  <c r="AC1097" i="1" s="1"/>
  <c r="X1073" i="1"/>
  <c r="AC1073" i="1" s="1"/>
  <c r="X1051" i="1"/>
  <c r="AC1051" i="1" s="1"/>
  <c r="X1050" i="1"/>
  <c r="AC1050" i="1" s="1"/>
  <c r="X954" i="1"/>
  <c r="AC954" i="1" s="1"/>
  <c r="X953" i="1"/>
  <c r="AC953" i="1" s="1"/>
  <c r="X908" i="1"/>
  <c r="AC908" i="1" s="1"/>
  <c r="X774" i="1"/>
  <c r="AC774" i="1" s="1"/>
  <c r="X773" i="1"/>
  <c r="AC773" i="1" s="1"/>
  <c r="X772" i="1"/>
  <c r="AC772" i="1" s="1"/>
  <c r="X771" i="1"/>
  <c r="AC771" i="1" s="1"/>
  <c r="X770" i="1"/>
  <c r="AC770" i="1" s="1"/>
  <c r="X769" i="1"/>
  <c r="AC769" i="1" s="1"/>
  <c r="X768" i="1"/>
  <c r="AC768" i="1" s="1"/>
  <c r="X766" i="1"/>
  <c r="AC766" i="1" s="1"/>
  <c r="X765" i="1"/>
  <c r="AC765" i="1" s="1"/>
  <c r="X764" i="1"/>
  <c r="AC764" i="1" s="1"/>
  <c r="X763" i="1"/>
  <c r="AC763" i="1" s="1"/>
  <c r="X762" i="1"/>
  <c r="AC762" i="1" s="1"/>
  <c r="X761" i="1"/>
  <c r="AC761" i="1" s="1"/>
  <c r="X760" i="1"/>
  <c r="AC760" i="1" s="1"/>
  <c r="X759" i="1"/>
  <c r="AC759" i="1" s="1"/>
  <c r="X758" i="1"/>
  <c r="AC758" i="1" s="1"/>
  <c r="X757" i="1"/>
  <c r="AC757" i="1" s="1"/>
  <c r="X756" i="1"/>
  <c r="AC756" i="1" s="1"/>
  <c r="X755" i="1"/>
  <c r="AC755" i="1" s="1"/>
  <c r="X753" i="1"/>
  <c r="AC753" i="1" s="1"/>
  <c r="X706" i="1"/>
  <c r="AC706" i="1" s="1"/>
  <c r="X705" i="1"/>
  <c r="AC705" i="1" s="1"/>
  <c r="X704" i="1"/>
  <c r="AC704" i="1" s="1"/>
  <c r="X672" i="1"/>
  <c r="AC672" i="1" s="1"/>
  <c r="X671" i="1"/>
  <c r="AC671" i="1" s="1"/>
  <c r="X605" i="1"/>
  <c r="AC605" i="1" s="1"/>
  <c r="X600" i="1"/>
  <c r="AC600" i="1" s="1"/>
  <c r="X502" i="1"/>
  <c r="X506" i="1" s="1"/>
  <c r="F909" i="1"/>
  <c r="G909" i="1"/>
  <c r="E909" i="1"/>
  <c r="X427" i="1"/>
  <c r="X378" i="1"/>
  <c r="AC378" i="1" s="1"/>
  <c r="X377" i="1"/>
  <c r="AC377" i="1" s="1"/>
  <c r="X376" i="1"/>
  <c r="AC376" i="1" s="1"/>
  <c r="X109" i="1"/>
  <c r="AC109" i="1" s="1"/>
  <c r="X108" i="1"/>
  <c r="AC108" i="1" s="1"/>
  <c r="X106" i="1"/>
  <c r="AC106" i="1" s="1"/>
  <c r="X105" i="1"/>
  <c r="AC105" i="1" s="1"/>
  <c r="X104" i="1"/>
  <c r="AC104" i="1" s="1"/>
  <c r="F428" i="1"/>
  <c r="G428" i="1"/>
  <c r="E428" i="1"/>
  <c r="AC502" i="1" l="1"/>
  <c r="AC506" i="1" s="1"/>
  <c r="AC427" i="1"/>
  <c r="AC428" i="1" s="1"/>
  <c r="X428" i="1"/>
  <c r="R38" i="1"/>
  <c r="R1082" i="1"/>
  <c r="R1072" i="1"/>
  <c r="V668" i="1"/>
  <c r="V844" i="1"/>
  <c r="V1065" i="1"/>
  <c r="V1048" i="1"/>
  <c r="V1047" i="1"/>
  <c r="V1046" i="1"/>
  <c r="V1044" i="1"/>
  <c r="V1039" i="1"/>
  <c r="V1021" i="1"/>
  <c r="V1019" i="1"/>
  <c r="N1065" i="1"/>
  <c r="V1020" i="1"/>
  <c r="N1020" i="1"/>
  <c r="N668" i="1"/>
  <c r="V1018" i="1"/>
  <c r="V1017" i="1"/>
  <c r="V1016" i="1"/>
  <c r="V1015" i="1"/>
  <c r="V1014" i="1"/>
  <c r="V1013" i="1"/>
  <c r="V1010" i="1"/>
  <c r="V1009" i="1"/>
  <c r="V1038" i="1"/>
  <c r="V1037" i="1"/>
  <c r="V1036" i="1"/>
  <c r="V1035" i="1"/>
  <c r="V1034" i="1"/>
  <c r="V1033" i="1"/>
  <c r="V1032" i="1"/>
  <c r="V1031" i="1"/>
  <c r="V1030" i="1"/>
  <c r="V1029" i="1"/>
  <c r="V1028" i="1"/>
  <c r="V1027" i="1"/>
  <c r="V1026" i="1"/>
  <c r="V1025" i="1"/>
  <c r="V1024" i="1"/>
  <c r="V1023" i="1"/>
  <c r="V1022" i="1"/>
  <c r="V1043" i="1"/>
  <c r="V1042" i="1"/>
  <c r="V1041" i="1"/>
  <c r="V1040" i="1"/>
  <c r="V1045" i="1"/>
  <c r="V1055" i="1"/>
  <c r="N1018" i="1"/>
  <c r="N1017" i="1"/>
  <c r="N1016" i="1"/>
  <c r="N1015" i="1"/>
  <c r="N1014" i="1"/>
  <c r="N1013" i="1"/>
  <c r="N1010" i="1"/>
  <c r="N100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43" i="1"/>
  <c r="N1042" i="1"/>
  <c r="N1041" i="1"/>
  <c r="N1040" i="1"/>
  <c r="N1045" i="1"/>
  <c r="N1055" i="1"/>
  <c r="N540" i="1"/>
  <c r="N547" i="1"/>
  <c r="N546" i="1"/>
  <c r="N545" i="1"/>
  <c r="N544" i="1"/>
  <c r="N1048" i="1"/>
  <c r="N1047" i="1"/>
  <c r="N1046" i="1"/>
  <c r="N1044" i="1"/>
  <c r="N1039" i="1"/>
  <c r="N1021" i="1"/>
  <c r="N1019" i="1"/>
  <c r="N852" i="1"/>
  <c r="N560" i="1"/>
  <c r="N543" i="1"/>
  <c r="N542" i="1"/>
  <c r="N541" i="1"/>
  <c r="N539" i="1"/>
  <c r="N538" i="1"/>
  <c r="N537" i="1"/>
  <c r="N536" i="1"/>
  <c r="N534" i="1"/>
  <c r="X1048" i="1" l="1"/>
  <c r="AC1048" i="1" s="1"/>
  <c r="X1047" i="1"/>
  <c r="AC1047" i="1" s="1"/>
  <c r="X1046" i="1"/>
  <c r="AC1046" i="1" s="1"/>
  <c r="X1045" i="1"/>
  <c r="AC1045" i="1" s="1"/>
  <c r="X1044" i="1"/>
  <c r="AC1044" i="1" s="1"/>
  <c r="X1043" i="1"/>
  <c r="AC1043" i="1" s="1"/>
  <c r="X1042" i="1"/>
  <c r="AC1042" i="1" s="1"/>
  <c r="X1041" i="1"/>
  <c r="AC1041" i="1" s="1"/>
  <c r="X1040" i="1"/>
  <c r="AC1040" i="1" s="1"/>
  <c r="X1039" i="1"/>
  <c r="AC1039" i="1" s="1"/>
  <c r="X1038" i="1"/>
  <c r="AC1038" i="1" s="1"/>
  <c r="X1037" i="1"/>
  <c r="AC1037" i="1" s="1"/>
  <c r="X1036" i="1"/>
  <c r="AC1036" i="1" s="1"/>
  <c r="X1035" i="1"/>
  <c r="AC1035" i="1" s="1"/>
  <c r="X1034" i="1"/>
  <c r="AC1034" i="1" s="1"/>
  <c r="X1033" i="1"/>
  <c r="AC1033" i="1" s="1"/>
  <c r="X1032" i="1"/>
  <c r="AC1032" i="1" s="1"/>
  <c r="X1031" i="1"/>
  <c r="AC1031" i="1" s="1"/>
  <c r="X1030" i="1"/>
  <c r="AC1030" i="1" s="1"/>
  <c r="X1029" i="1"/>
  <c r="AC1029" i="1" s="1"/>
  <c r="X1028" i="1"/>
  <c r="AC1028" i="1" s="1"/>
  <c r="X1027" i="1"/>
  <c r="AC1027" i="1" s="1"/>
  <c r="X1026" i="1"/>
  <c r="AC1026" i="1" s="1"/>
  <c r="X1025" i="1"/>
  <c r="AC1025" i="1" s="1"/>
  <c r="X1024" i="1"/>
  <c r="AC1024" i="1" s="1"/>
  <c r="X1023" i="1"/>
  <c r="AC1023" i="1" s="1"/>
  <c r="X1022" i="1"/>
  <c r="AC1022" i="1" s="1"/>
  <c r="X1021" i="1"/>
  <c r="AC1021" i="1" s="1"/>
  <c r="X1020" i="1"/>
  <c r="AC1020" i="1" s="1"/>
  <c r="X1019" i="1"/>
  <c r="AC1019" i="1" s="1"/>
  <c r="X1018" i="1"/>
  <c r="AC1018" i="1" s="1"/>
  <c r="X1017" i="1"/>
  <c r="AC1017" i="1" s="1"/>
  <c r="X1016" i="1"/>
  <c r="AC1016" i="1" s="1"/>
  <c r="X1015" i="1"/>
  <c r="AC1015" i="1" s="1"/>
  <c r="X1014" i="1"/>
  <c r="AC1014" i="1" s="1"/>
  <c r="X1013" i="1"/>
  <c r="AC1013" i="1" s="1"/>
  <c r="X1010" i="1"/>
  <c r="AC1010" i="1" s="1"/>
  <c r="X668" i="1"/>
  <c r="AC668" i="1" s="1"/>
  <c r="X534" i="1"/>
  <c r="AC534" i="1" s="1"/>
  <c r="X536" i="1"/>
  <c r="AC536" i="1" s="1"/>
  <c r="X537" i="1"/>
  <c r="AC537" i="1" s="1"/>
  <c r="X538" i="1"/>
  <c r="AC538" i="1" s="1"/>
  <c r="X539" i="1"/>
  <c r="AC539" i="1" s="1"/>
  <c r="X540" i="1"/>
  <c r="AC540" i="1" s="1"/>
  <c r="X541" i="1"/>
  <c r="AC541" i="1" s="1"/>
  <c r="X542" i="1"/>
  <c r="AC542" i="1" s="1"/>
  <c r="X543" i="1"/>
  <c r="AC543" i="1" s="1"/>
  <c r="X544" i="1"/>
  <c r="AC544" i="1" s="1"/>
  <c r="X545" i="1"/>
  <c r="AC545" i="1" s="1"/>
  <c r="X546" i="1"/>
  <c r="AC546" i="1" s="1"/>
  <c r="X547" i="1"/>
  <c r="AC547" i="1" s="1"/>
  <c r="X1072" i="1" l="1"/>
  <c r="AC1072" i="1" s="1"/>
  <c r="X1082" i="1"/>
  <c r="AC1082" i="1" s="1"/>
  <c r="X38" i="1" l="1"/>
  <c r="AC38" i="1" s="1"/>
  <c r="W860" i="1" l="1"/>
  <c r="W859" i="1"/>
  <c r="P118" i="1" l="1"/>
  <c r="M118" i="1"/>
  <c r="L118" i="1"/>
  <c r="X118" i="1" l="1"/>
  <c r="AC118" i="1" s="1"/>
  <c r="X859" i="1" l="1"/>
  <c r="AC859" i="1" s="1"/>
  <c r="X860" i="1"/>
  <c r="AC860" i="1" s="1"/>
  <c r="V669" i="1" l="1"/>
  <c r="Q669" i="1"/>
  <c r="X669" i="1" l="1"/>
  <c r="AC669" i="1" s="1"/>
  <c r="V840" i="1"/>
  <c r="R123" i="1" l="1"/>
  <c r="X123" i="1" s="1"/>
  <c r="AC123" i="1" s="1"/>
  <c r="AB422" i="1" l="1"/>
  <c r="AA422" i="1"/>
  <c r="Z422" i="1"/>
  <c r="R114" i="1" l="1"/>
  <c r="O112" i="1"/>
  <c r="M113" i="1"/>
  <c r="M112" i="1"/>
  <c r="X114" i="1" l="1"/>
  <c r="AC114" i="1" s="1"/>
  <c r="X112" i="1"/>
  <c r="AC112" i="1" s="1"/>
  <c r="X113" i="1"/>
  <c r="AC113" i="1" s="1"/>
  <c r="R24" i="1"/>
  <c r="R25" i="1"/>
  <c r="R26" i="1"/>
  <c r="X26" i="1" l="1"/>
  <c r="AC26" i="1" s="1"/>
  <c r="X24" i="1"/>
  <c r="AC24" i="1" s="1"/>
  <c r="X25" i="1"/>
  <c r="AC25" i="1" s="1"/>
  <c r="R379" i="1"/>
  <c r="P176" i="1"/>
  <c r="M175" i="1"/>
  <c r="M176" i="1"/>
  <c r="R417" i="1"/>
  <c r="X417" i="1" s="1"/>
  <c r="AC417" i="1" s="1"/>
  <c r="R416" i="1"/>
  <c r="X416" i="1" s="1"/>
  <c r="AC416" i="1" s="1"/>
  <c r="R365" i="1"/>
  <c r="X365" i="1" s="1"/>
  <c r="AC365" i="1" s="1"/>
  <c r="R23" i="1"/>
  <c r="R177" i="1"/>
  <c r="X177" i="1" l="1"/>
  <c r="AC177" i="1" s="1"/>
  <c r="X23" i="1"/>
  <c r="AC23" i="1" s="1"/>
  <c r="X176" i="1"/>
  <c r="AC176" i="1" s="1"/>
  <c r="X22" i="1"/>
  <c r="AC22" i="1" s="1"/>
  <c r="R101" i="1" l="1"/>
  <c r="R103" i="1"/>
  <c r="R110" i="1"/>
  <c r="N840" i="1"/>
  <c r="X101" i="1" l="1"/>
  <c r="AC101" i="1" s="1"/>
  <c r="X103" i="1"/>
  <c r="AC103" i="1" s="1"/>
  <c r="X110" i="1"/>
  <c r="AC110" i="1" s="1"/>
  <c r="V848" i="1" l="1"/>
  <c r="T120" i="1"/>
  <c r="N848" i="1"/>
  <c r="R121" i="1"/>
  <c r="R120" i="1"/>
  <c r="R125" i="1"/>
  <c r="R186" i="1"/>
  <c r="R273" i="1"/>
  <c r="R117" i="1"/>
  <c r="R116" i="1"/>
  <c r="R119" i="1"/>
  <c r="R122" i="1"/>
  <c r="R124" i="1"/>
  <c r="R461" i="1"/>
  <c r="P237" i="1"/>
  <c r="L886" i="1"/>
  <c r="L237" i="1"/>
  <c r="M237" i="1"/>
  <c r="M116" i="1"/>
  <c r="L116" i="1"/>
  <c r="R33" i="1"/>
  <c r="R407" i="1"/>
  <c r="R460" i="1"/>
  <c r="R977" i="1"/>
  <c r="T418" i="1"/>
  <c r="X977" i="1" l="1"/>
  <c r="AC977" i="1" s="1"/>
  <c r="X886" i="1"/>
  <c r="X848" i="1"/>
  <c r="AC848" i="1" s="1"/>
  <c r="X461" i="1"/>
  <c r="AC461" i="1" s="1"/>
  <c r="X460" i="1"/>
  <c r="AC460" i="1" s="1"/>
  <c r="X418" i="1"/>
  <c r="AC418" i="1" s="1"/>
  <c r="X407" i="1"/>
  <c r="AC407" i="1" s="1"/>
  <c r="X367" i="1"/>
  <c r="AC367" i="1" s="1"/>
  <c r="X33" i="1"/>
  <c r="AC33" i="1" s="1"/>
  <c r="X125" i="1"/>
  <c r="AC125" i="1" s="1"/>
  <c r="X124" i="1"/>
  <c r="AC124" i="1" s="1"/>
  <c r="X122" i="1"/>
  <c r="AC122" i="1" s="1"/>
  <c r="X121" i="1"/>
  <c r="AC121" i="1" s="1"/>
  <c r="X120" i="1"/>
  <c r="AC120" i="1" s="1"/>
  <c r="X119" i="1"/>
  <c r="AC119" i="1" s="1"/>
  <c r="X117" i="1"/>
  <c r="AC117" i="1" s="1"/>
  <c r="X116" i="1"/>
  <c r="AC116" i="1" s="1"/>
  <c r="AC886" i="1" l="1"/>
  <c r="AC909" i="1" s="1"/>
  <c r="X909" i="1"/>
  <c r="AA909" i="1"/>
  <c r="AA1153" i="1" s="1"/>
  <c r="AB909" i="1"/>
  <c r="AB1153" i="1" s="1"/>
  <c r="Z909" i="1"/>
  <c r="Z1153" i="1" s="1"/>
  <c r="AA425" i="1" l="1"/>
  <c r="AB425" i="1"/>
  <c r="Z425" i="1"/>
  <c r="F425" i="1"/>
  <c r="G425" i="1"/>
  <c r="E425" i="1"/>
  <c r="AB408" i="1"/>
  <c r="AA408" i="1"/>
  <c r="Z408" i="1"/>
  <c r="F408" i="1"/>
  <c r="G408" i="1"/>
  <c r="E408" i="1"/>
  <c r="S1058" i="1" l="1"/>
  <c r="T128" i="1" l="1"/>
  <c r="R128" i="1"/>
  <c r="X128" i="1" l="1"/>
  <c r="AC128" i="1" s="1"/>
  <c r="U138" i="1" l="1"/>
  <c r="X138" i="1" s="1"/>
  <c r="AC138" i="1" s="1"/>
  <c r="P129" i="1" l="1"/>
  <c r="M129" i="1"/>
  <c r="X129" i="1" l="1"/>
  <c r="AC129" i="1" s="1"/>
  <c r="R127" i="1" l="1"/>
  <c r="X127" i="1" s="1"/>
  <c r="AC127" i="1" s="1"/>
  <c r="T181" i="1" l="1"/>
  <c r="X181" i="1" s="1"/>
  <c r="AC181" i="1" s="1"/>
  <c r="X171" i="1"/>
  <c r="AC171" i="1" s="1"/>
  <c r="R174" i="1"/>
  <c r="X174" i="1" s="1"/>
  <c r="AC174" i="1" s="1"/>
  <c r="R328" i="1"/>
  <c r="U180" i="1"/>
  <c r="X379" i="1"/>
  <c r="AC379" i="1" s="1"/>
  <c r="T169" i="1"/>
  <c r="X169" i="1" s="1"/>
  <c r="AC169" i="1" s="1"/>
  <c r="T180" i="1"/>
  <c r="T182" i="1"/>
  <c r="X182" i="1" s="1"/>
  <c r="AC182" i="1" s="1"/>
  <c r="T325" i="1"/>
  <c r="X325" i="1" s="1"/>
  <c r="AC325" i="1" s="1"/>
  <c r="X1440" i="1"/>
  <c r="AC1440" i="1" s="1"/>
  <c r="R168" i="1"/>
  <c r="X168" i="1" s="1"/>
  <c r="AC168" i="1" s="1"/>
  <c r="R173" i="1"/>
  <c r="X173" i="1" s="1"/>
  <c r="AC173" i="1" s="1"/>
  <c r="R180" i="1"/>
  <c r="R327" i="1"/>
  <c r="X327" i="1" s="1"/>
  <c r="AC327" i="1" s="1"/>
  <c r="R326" i="1"/>
  <c r="P175" i="1"/>
  <c r="X175" i="1" s="1"/>
  <c r="AC175" i="1" s="1"/>
  <c r="P453" i="1"/>
  <c r="P178" i="1"/>
  <c r="M178" i="1"/>
  <c r="M453" i="1"/>
  <c r="U179" i="1"/>
  <c r="X179" i="1" s="1"/>
  <c r="AC179" i="1" s="1"/>
  <c r="R172" i="1"/>
  <c r="X172" i="1" s="1"/>
  <c r="AC172" i="1" s="1"/>
  <c r="R424" i="1"/>
  <c r="X424" i="1" s="1"/>
  <c r="U815" i="1"/>
  <c r="T30" i="1"/>
  <c r="X30" i="1" s="1"/>
  <c r="AC30" i="1" s="1"/>
  <c r="T815" i="1"/>
  <c r="R21" i="1"/>
  <c r="X21" i="1" s="1"/>
  <c r="AC21" i="1" s="1"/>
  <c r="R170" i="1"/>
  <c r="X170" i="1" s="1"/>
  <c r="AC170" i="1" s="1"/>
  <c r="R368" i="1"/>
  <c r="R435" i="1"/>
  <c r="X435" i="1" s="1"/>
  <c r="AC435" i="1" s="1"/>
  <c r="R444" i="1"/>
  <c r="X444" i="1" s="1"/>
  <c r="AC444" i="1" s="1"/>
  <c r="R443" i="1"/>
  <c r="X443" i="1" s="1"/>
  <c r="AC443" i="1" s="1"/>
  <c r="R442" i="1"/>
  <c r="X442" i="1" s="1"/>
  <c r="AC442" i="1" s="1"/>
  <c r="R441" i="1"/>
  <c r="X441" i="1" s="1"/>
  <c r="AC441" i="1" s="1"/>
  <c r="O203" i="1"/>
  <c r="X453" i="1" l="1"/>
  <c r="AC453" i="1" s="1"/>
  <c r="X425" i="1"/>
  <c r="AC424" i="1"/>
  <c r="X368" i="1"/>
  <c r="AC368" i="1" s="1"/>
  <c r="X326" i="1"/>
  <c r="AC326" i="1" s="1"/>
  <c r="X178" i="1"/>
  <c r="AC178" i="1" s="1"/>
  <c r="X815" i="1"/>
  <c r="AC815" i="1" s="1"/>
  <c r="X180" i="1"/>
  <c r="AC180" i="1" s="1"/>
  <c r="F380" i="1" l="1"/>
  <c r="G380" i="1"/>
  <c r="E380" i="1"/>
  <c r="R134" i="1" l="1"/>
  <c r="X134" i="1" s="1"/>
  <c r="AC134" i="1" s="1"/>
  <c r="AC425" i="1" l="1"/>
  <c r="F445" i="1" l="1"/>
  <c r="G445" i="1"/>
  <c r="E445" i="1"/>
  <c r="F27" i="1" l="1"/>
  <c r="G27" i="1"/>
  <c r="E27" i="1"/>
  <c r="V126" i="1" l="1"/>
  <c r="Q126" i="1"/>
  <c r="Q86" i="1"/>
  <c r="X126" i="1" l="1"/>
  <c r="AC126" i="1" s="1"/>
  <c r="V333" i="1" l="1"/>
  <c r="V238" i="1"/>
  <c r="V130" i="1"/>
  <c r="V145" i="1"/>
  <c r="V152" i="1"/>
  <c r="V188" i="1"/>
  <c r="V231" i="1"/>
  <c r="V40" i="1"/>
  <c r="V140" i="1"/>
  <c r="X333" i="1" l="1"/>
  <c r="AC333" i="1" s="1"/>
  <c r="Q238" i="1"/>
  <c r="Q828" i="1"/>
  <c r="Q401" i="1"/>
  <c r="Q140" i="1"/>
  <c r="X140" i="1" s="1"/>
  <c r="AC140" i="1" s="1"/>
  <c r="Q40" i="1"/>
  <c r="X40" i="1" s="1"/>
  <c r="AC40" i="1" s="1"/>
  <c r="Q348" i="1"/>
  <c r="Q322" i="1"/>
  <c r="Q279" i="1"/>
  <c r="Q231" i="1"/>
  <c r="X231" i="1" s="1"/>
  <c r="AC231" i="1" s="1"/>
  <c r="Q188" i="1"/>
  <c r="X188" i="1" s="1"/>
  <c r="AC188" i="1" s="1"/>
  <c r="Q152" i="1"/>
  <c r="X152" i="1" s="1"/>
  <c r="AC152" i="1" s="1"/>
  <c r="Q145" i="1"/>
  <c r="X145" i="1" s="1"/>
  <c r="AC145" i="1" s="1"/>
  <c r="Q130" i="1"/>
  <c r="X130" i="1" s="1"/>
  <c r="AC130" i="1" s="1"/>
  <c r="V403" i="1"/>
  <c r="V402" i="1"/>
  <c r="V400" i="1"/>
  <c r="V399" i="1"/>
  <c r="V398" i="1"/>
  <c r="V397" i="1"/>
  <c r="V396" i="1"/>
  <c r="V395" i="1"/>
  <c r="V394" i="1"/>
  <c r="V391" i="1"/>
  <c r="V390" i="1"/>
  <c r="V389" i="1"/>
  <c r="V388" i="1"/>
  <c r="V387" i="1"/>
  <c r="V386" i="1"/>
  <c r="V385" i="1"/>
  <c r="V384" i="1"/>
  <c r="V383" i="1"/>
  <c r="V382" i="1"/>
  <c r="V361" i="1"/>
  <c r="V357" i="1"/>
  <c r="V356" i="1"/>
  <c r="V355" i="1"/>
  <c r="V354" i="1"/>
  <c r="V353" i="1"/>
  <c r="V352" i="1"/>
  <c r="V351" i="1"/>
  <c r="V349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2" i="1"/>
  <c r="V331" i="1"/>
  <c r="V330" i="1"/>
  <c r="V329" i="1"/>
  <c r="V324" i="1"/>
  <c r="V323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8" i="1"/>
  <c r="V277" i="1"/>
  <c r="V275" i="1"/>
  <c r="V270" i="1"/>
  <c r="V268" i="1"/>
  <c r="V267" i="1"/>
  <c r="V264" i="1"/>
  <c r="V257" i="1"/>
  <c r="V256" i="1"/>
  <c r="V255" i="1"/>
  <c r="V254" i="1"/>
  <c r="V245" i="1"/>
  <c r="V230" i="1"/>
  <c r="V229" i="1"/>
  <c r="V228" i="1"/>
  <c r="V222" i="1"/>
  <c r="V221" i="1"/>
  <c r="V218" i="1"/>
  <c r="V209" i="1"/>
  <c r="V194" i="1"/>
  <c r="V193" i="1"/>
  <c r="V192" i="1"/>
  <c r="V191" i="1"/>
  <c r="V190" i="1"/>
  <c r="V189" i="1"/>
  <c r="V187" i="1"/>
  <c r="V186" i="1"/>
  <c r="V185" i="1"/>
  <c r="V184" i="1"/>
  <c r="V183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1" i="1"/>
  <c r="V150" i="1"/>
  <c r="V149" i="1"/>
  <c r="V148" i="1"/>
  <c r="V147" i="1"/>
  <c r="V146" i="1"/>
  <c r="V144" i="1"/>
  <c r="V143" i="1"/>
  <c r="V142" i="1"/>
  <c r="V141" i="1"/>
  <c r="V139" i="1"/>
  <c r="V137" i="1"/>
  <c r="V136" i="1"/>
  <c r="V135" i="1"/>
  <c r="V133" i="1"/>
  <c r="V132" i="1"/>
  <c r="V131" i="1"/>
  <c r="V91" i="1"/>
  <c r="V90" i="1"/>
  <c r="V89" i="1"/>
  <c r="V88" i="1"/>
  <c r="V87" i="1"/>
  <c r="V86" i="1"/>
  <c r="X86" i="1" s="1"/>
  <c r="AC86" i="1" s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39" i="1"/>
  <c r="V37" i="1"/>
  <c r="V36" i="1"/>
  <c r="Q403" i="1"/>
  <c r="Q402" i="1"/>
  <c r="Q400" i="1"/>
  <c r="Q399" i="1"/>
  <c r="Q398" i="1"/>
  <c r="Q397" i="1"/>
  <c r="Q396" i="1"/>
  <c r="Q395" i="1"/>
  <c r="Q394" i="1"/>
  <c r="Q391" i="1"/>
  <c r="Q390" i="1"/>
  <c r="Q389" i="1"/>
  <c r="Q388" i="1"/>
  <c r="Q387" i="1"/>
  <c r="Q386" i="1"/>
  <c r="Q385" i="1"/>
  <c r="Q384" i="1"/>
  <c r="Q383" i="1"/>
  <c r="Q382" i="1"/>
  <c r="Q361" i="1"/>
  <c r="Q357" i="1"/>
  <c r="Q356" i="1"/>
  <c r="Q355" i="1"/>
  <c r="Q354" i="1"/>
  <c r="Q353" i="1"/>
  <c r="Q352" i="1"/>
  <c r="Q351" i="1"/>
  <c r="Q349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2" i="1"/>
  <c r="Q331" i="1"/>
  <c r="Q330" i="1"/>
  <c r="Q329" i="1"/>
  <c r="Q324" i="1"/>
  <c r="Q323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8" i="1"/>
  <c r="Q277" i="1"/>
  <c r="Q275" i="1"/>
  <c r="Q270" i="1"/>
  <c r="Q268" i="1"/>
  <c r="Q267" i="1"/>
  <c r="Q264" i="1"/>
  <c r="Q257" i="1"/>
  <c r="Q256" i="1"/>
  <c r="Q255" i="1"/>
  <c r="Q254" i="1"/>
  <c r="Q245" i="1"/>
  <c r="Q230" i="1"/>
  <c r="Q229" i="1"/>
  <c r="Q228" i="1"/>
  <c r="Q222" i="1"/>
  <c r="Q221" i="1"/>
  <c r="Q218" i="1"/>
  <c r="Q209" i="1"/>
  <c r="Q194" i="1"/>
  <c r="Q193" i="1"/>
  <c r="Q192" i="1"/>
  <c r="Q191" i="1"/>
  <c r="Q190" i="1"/>
  <c r="Q189" i="1"/>
  <c r="Q187" i="1"/>
  <c r="Q186" i="1"/>
  <c r="Q185" i="1"/>
  <c r="Q184" i="1"/>
  <c r="Q183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1" i="1"/>
  <c r="Q150" i="1"/>
  <c r="Q149" i="1"/>
  <c r="Q148" i="1"/>
  <c r="Q147" i="1"/>
  <c r="Q146" i="1"/>
  <c r="Q144" i="1"/>
  <c r="Q143" i="1"/>
  <c r="Q142" i="1"/>
  <c r="Q141" i="1"/>
  <c r="Q139" i="1"/>
  <c r="Q137" i="1"/>
  <c r="Q136" i="1"/>
  <c r="Q135" i="1"/>
  <c r="Q133" i="1"/>
  <c r="Q132" i="1"/>
  <c r="Q131" i="1"/>
  <c r="Q91" i="1"/>
  <c r="Q90" i="1"/>
  <c r="Q89" i="1"/>
  <c r="Q88" i="1"/>
  <c r="Q87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39" i="1"/>
  <c r="Q37" i="1"/>
  <c r="Q36" i="1"/>
  <c r="X273" i="1" l="1"/>
  <c r="AC273" i="1" s="1"/>
  <c r="X186" i="1"/>
  <c r="AC186" i="1" s="1"/>
  <c r="X39" i="1"/>
  <c r="AC39" i="1" s="1"/>
  <c r="X48" i="1"/>
  <c r="AC48" i="1" s="1"/>
  <c r="X56" i="1"/>
  <c r="AC56" i="1" s="1"/>
  <c r="X64" i="1"/>
  <c r="AC64" i="1" s="1"/>
  <c r="X72" i="1"/>
  <c r="AC72" i="1" s="1"/>
  <c r="X80" i="1"/>
  <c r="AC80" i="1" s="1"/>
  <c r="X84" i="1"/>
  <c r="AC84" i="1" s="1"/>
  <c r="X44" i="1"/>
  <c r="AC44" i="1" s="1"/>
  <c r="X52" i="1"/>
  <c r="AC52" i="1" s="1"/>
  <c r="X60" i="1"/>
  <c r="AC60" i="1" s="1"/>
  <c r="X68" i="1"/>
  <c r="AC68" i="1" s="1"/>
  <c r="X76" i="1"/>
  <c r="AC76" i="1" s="1"/>
  <c r="X36" i="1"/>
  <c r="AC36" i="1" s="1"/>
  <c r="X42" i="1"/>
  <c r="AC42" i="1" s="1"/>
  <c r="X46" i="1"/>
  <c r="AC46" i="1" s="1"/>
  <c r="X50" i="1"/>
  <c r="AC50" i="1" s="1"/>
  <c r="X54" i="1"/>
  <c r="AC54" i="1" s="1"/>
  <c r="X58" i="1"/>
  <c r="AC58" i="1" s="1"/>
  <c r="X62" i="1"/>
  <c r="AC62" i="1" s="1"/>
  <c r="X66" i="1"/>
  <c r="AC66" i="1" s="1"/>
  <c r="X70" i="1"/>
  <c r="AC70" i="1" s="1"/>
  <c r="X74" i="1"/>
  <c r="AC74" i="1" s="1"/>
  <c r="X78" i="1"/>
  <c r="AC78" i="1" s="1"/>
  <c r="X82" i="1"/>
  <c r="AC82" i="1" s="1"/>
  <c r="X37" i="1"/>
  <c r="AC37" i="1" s="1"/>
  <c r="X43" i="1"/>
  <c r="AC43" i="1" s="1"/>
  <c r="X47" i="1"/>
  <c r="AC47" i="1" s="1"/>
  <c r="X51" i="1"/>
  <c r="AC51" i="1" s="1"/>
  <c r="X55" i="1"/>
  <c r="AC55" i="1" s="1"/>
  <c r="X59" i="1"/>
  <c r="AC59" i="1" s="1"/>
  <c r="X67" i="1"/>
  <c r="AC67" i="1" s="1"/>
  <c r="X71" i="1"/>
  <c r="AC71" i="1" s="1"/>
  <c r="X75" i="1"/>
  <c r="AC75" i="1" s="1"/>
  <c r="X79" i="1"/>
  <c r="AC79" i="1" s="1"/>
  <c r="X83" i="1"/>
  <c r="AC83" i="1" s="1"/>
  <c r="X41" i="1"/>
  <c r="AC41" i="1" s="1"/>
  <c r="X45" i="1"/>
  <c r="AC45" i="1" s="1"/>
  <c r="X49" i="1"/>
  <c r="AC49" i="1" s="1"/>
  <c r="X53" i="1"/>
  <c r="AC53" i="1" s="1"/>
  <c r="X57" i="1"/>
  <c r="AC57" i="1" s="1"/>
  <c r="X61" i="1"/>
  <c r="AC61" i="1" s="1"/>
  <c r="X65" i="1"/>
  <c r="AC65" i="1" s="1"/>
  <c r="X69" i="1"/>
  <c r="AC69" i="1" s="1"/>
  <c r="X73" i="1"/>
  <c r="AC73" i="1" s="1"/>
  <c r="X77" i="1"/>
  <c r="AC77" i="1" s="1"/>
  <c r="X81" i="1"/>
  <c r="AC81" i="1" s="1"/>
  <c r="X85" i="1"/>
  <c r="AC85" i="1" s="1"/>
  <c r="X63" i="1"/>
  <c r="AC63" i="1" s="1"/>
  <c r="X131" i="1"/>
  <c r="AC131" i="1" s="1"/>
  <c r="X136" i="1"/>
  <c r="AC136" i="1" s="1"/>
  <c r="X142" i="1"/>
  <c r="AC142" i="1" s="1"/>
  <c r="X147" i="1"/>
  <c r="AC147" i="1" s="1"/>
  <c r="X151" i="1"/>
  <c r="AC151" i="1" s="1"/>
  <c r="X156" i="1"/>
  <c r="AC156" i="1" s="1"/>
  <c r="X160" i="1"/>
  <c r="AC160" i="1" s="1"/>
  <c r="X164" i="1"/>
  <c r="AC164" i="1" s="1"/>
  <c r="X183" i="1"/>
  <c r="AC183" i="1" s="1"/>
  <c r="X191" i="1"/>
  <c r="AC191" i="1" s="1"/>
  <c r="X209" i="1"/>
  <c r="AC209" i="1" s="1"/>
  <c r="X228" i="1"/>
  <c r="AC228" i="1" s="1"/>
  <c r="X256" i="1"/>
  <c r="AC256" i="1" s="1"/>
  <c r="X268" i="1"/>
  <c r="AC268" i="1" s="1"/>
  <c r="X280" i="1"/>
  <c r="AC280" i="1" s="1"/>
  <c r="X288" i="1"/>
  <c r="AC288" i="1" s="1"/>
  <c r="X293" i="1"/>
  <c r="AC293" i="1" s="1"/>
  <c r="X296" i="1"/>
  <c r="AC296" i="1" s="1"/>
  <c r="X300" i="1"/>
  <c r="AC300" i="1" s="1"/>
  <c r="X307" i="1"/>
  <c r="AC307" i="1" s="1"/>
  <c r="X311" i="1"/>
  <c r="AC311" i="1" s="1"/>
  <c r="X318" i="1"/>
  <c r="AC318" i="1" s="1"/>
  <c r="X329" i="1"/>
  <c r="AC329" i="1" s="1"/>
  <c r="X332" i="1"/>
  <c r="AC332" i="1" s="1"/>
  <c r="X334" i="1"/>
  <c r="AC334" i="1" s="1"/>
  <c r="X337" i="1"/>
  <c r="AC337" i="1" s="1"/>
  <c r="X340" i="1"/>
  <c r="AC340" i="1" s="1"/>
  <c r="X343" i="1"/>
  <c r="AC343" i="1" s="1"/>
  <c r="X344" i="1"/>
  <c r="AC344" i="1" s="1"/>
  <c r="X346" i="1"/>
  <c r="AC346" i="1" s="1"/>
  <c r="X349" i="1"/>
  <c r="AC349" i="1" s="1"/>
  <c r="X352" i="1"/>
  <c r="AC352" i="1" s="1"/>
  <c r="X383" i="1"/>
  <c r="AC383" i="1" s="1"/>
  <c r="X387" i="1"/>
  <c r="AC387" i="1" s="1"/>
  <c r="X391" i="1"/>
  <c r="AC391" i="1" s="1"/>
  <c r="X395" i="1"/>
  <c r="AC395" i="1" s="1"/>
  <c r="X399" i="1"/>
  <c r="AC399" i="1" s="1"/>
  <c r="X88" i="1"/>
  <c r="AC88" i="1" s="1"/>
  <c r="X89" i="1"/>
  <c r="AC89" i="1" s="1"/>
  <c r="X91" i="1"/>
  <c r="AC91" i="1" s="1"/>
  <c r="X135" i="1"/>
  <c r="AC135" i="1" s="1"/>
  <c r="X141" i="1"/>
  <c r="AC141" i="1" s="1"/>
  <c r="X146" i="1"/>
  <c r="AC146" i="1" s="1"/>
  <c r="X150" i="1"/>
  <c r="AC150" i="1" s="1"/>
  <c r="X155" i="1"/>
  <c r="AC155" i="1" s="1"/>
  <c r="X159" i="1"/>
  <c r="AC159" i="1" s="1"/>
  <c r="X163" i="1"/>
  <c r="AC163" i="1" s="1"/>
  <c r="X90" i="1"/>
  <c r="AC90" i="1" s="1"/>
  <c r="X133" i="1"/>
  <c r="AC133" i="1" s="1"/>
  <c r="X139" i="1"/>
  <c r="AC139" i="1" s="1"/>
  <c r="X144" i="1"/>
  <c r="AC144" i="1" s="1"/>
  <c r="X149" i="1"/>
  <c r="AC149" i="1" s="1"/>
  <c r="X154" i="1"/>
  <c r="AC154" i="1" s="1"/>
  <c r="X158" i="1"/>
  <c r="AC158" i="1" s="1"/>
  <c r="X162" i="1"/>
  <c r="AC162" i="1" s="1"/>
  <c r="X166" i="1"/>
  <c r="AC166" i="1" s="1"/>
  <c r="X185" i="1"/>
  <c r="AC185" i="1" s="1"/>
  <c r="X189" i="1"/>
  <c r="AC189" i="1" s="1"/>
  <c r="X193" i="1"/>
  <c r="AC193" i="1" s="1"/>
  <c r="X230" i="1"/>
  <c r="AC230" i="1" s="1"/>
  <c r="X254" i="1"/>
  <c r="AC254" i="1" s="1"/>
  <c r="X270" i="1"/>
  <c r="AC270" i="1" s="1"/>
  <c r="X275" i="1"/>
  <c r="AC275" i="1" s="1"/>
  <c r="X278" i="1"/>
  <c r="AC278" i="1" s="1"/>
  <c r="X284" i="1"/>
  <c r="AC284" i="1" s="1"/>
  <c r="X286" i="1"/>
  <c r="AC286" i="1" s="1"/>
  <c r="X290" i="1"/>
  <c r="AC290" i="1" s="1"/>
  <c r="X295" i="1"/>
  <c r="AC295" i="1" s="1"/>
  <c r="X298" i="1"/>
  <c r="AC298" i="1" s="1"/>
  <c r="X301" i="1"/>
  <c r="AC301" i="1" s="1"/>
  <c r="X303" i="1"/>
  <c r="AC303" i="1" s="1"/>
  <c r="X305" i="1"/>
  <c r="AC305" i="1" s="1"/>
  <c r="X309" i="1"/>
  <c r="AC309" i="1" s="1"/>
  <c r="X313" i="1"/>
  <c r="AC313" i="1" s="1"/>
  <c r="X316" i="1"/>
  <c r="AC316" i="1" s="1"/>
  <c r="X320" i="1"/>
  <c r="AC320" i="1" s="1"/>
  <c r="X330" i="1"/>
  <c r="AC330" i="1" s="1"/>
  <c r="X336" i="1"/>
  <c r="AC336" i="1" s="1"/>
  <c r="X345" i="1"/>
  <c r="AC345" i="1" s="1"/>
  <c r="X350" i="1"/>
  <c r="AC350" i="1" s="1"/>
  <c r="X354" i="1"/>
  <c r="AC354" i="1" s="1"/>
  <c r="X356" i="1"/>
  <c r="AC356" i="1" s="1"/>
  <c r="X361" i="1"/>
  <c r="AC361" i="1" s="1"/>
  <c r="X385" i="1"/>
  <c r="AC385" i="1" s="1"/>
  <c r="X389" i="1"/>
  <c r="AC389" i="1" s="1"/>
  <c r="X393" i="1"/>
  <c r="AC393" i="1" s="1"/>
  <c r="X397" i="1"/>
  <c r="AC397" i="1" s="1"/>
  <c r="X403" i="1"/>
  <c r="AC403" i="1" s="1"/>
  <c r="X167" i="1"/>
  <c r="AC167" i="1" s="1"/>
  <c r="X190" i="1"/>
  <c r="AC190" i="1" s="1"/>
  <c r="X194" i="1"/>
  <c r="AC194" i="1" s="1"/>
  <c r="X255" i="1"/>
  <c r="AC255" i="1" s="1"/>
  <c r="X282" i="1"/>
  <c r="AC282" i="1" s="1"/>
  <c r="X285" i="1"/>
  <c r="AC285" i="1" s="1"/>
  <c r="X287" i="1"/>
  <c r="AC287" i="1" s="1"/>
  <c r="X291" i="1"/>
  <c r="AC291" i="1" s="1"/>
  <c r="X299" i="1"/>
  <c r="AC299" i="1" s="1"/>
  <c r="X302" i="1"/>
  <c r="AC302" i="1" s="1"/>
  <c r="X304" i="1"/>
  <c r="AC304" i="1" s="1"/>
  <c r="X306" i="1"/>
  <c r="AC306" i="1" s="1"/>
  <c r="X310" i="1"/>
  <c r="AC310" i="1" s="1"/>
  <c r="X314" i="1"/>
  <c r="AC314" i="1" s="1"/>
  <c r="X317" i="1"/>
  <c r="AC317" i="1" s="1"/>
  <c r="X321" i="1"/>
  <c r="AC321" i="1" s="1"/>
  <c r="X324" i="1"/>
  <c r="AC324" i="1" s="1"/>
  <c r="X331" i="1"/>
  <c r="AC331" i="1" s="1"/>
  <c r="X335" i="1"/>
  <c r="AC335" i="1" s="1"/>
  <c r="X339" i="1"/>
  <c r="AC339" i="1" s="1"/>
  <c r="X342" i="1"/>
  <c r="AC342" i="1" s="1"/>
  <c r="X351" i="1"/>
  <c r="AC351" i="1" s="1"/>
  <c r="X355" i="1"/>
  <c r="AC355" i="1" s="1"/>
  <c r="X357" i="1"/>
  <c r="AC357" i="1" s="1"/>
  <c r="X382" i="1"/>
  <c r="AC382" i="1" s="1"/>
  <c r="X386" i="1"/>
  <c r="AC386" i="1" s="1"/>
  <c r="X390" i="1"/>
  <c r="AC390" i="1" s="1"/>
  <c r="X394" i="1"/>
  <c r="AC394" i="1" s="1"/>
  <c r="X398" i="1"/>
  <c r="AC398" i="1" s="1"/>
  <c r="X281" i="1"/>
  <c r="AC281" i="1" s="1"/>
  <c r="X132" i="1"/>
  <c r="AC132" i="1" s="1"/>
  <c r="X137" i="1"/>
  <c r="AC137" i="1" s="1"/>
  <c r="X143" i="1"/>
  <c r="AC143" i="1" s="1"/>
  <c r="X148" i="1"/>
  <c r="AC148" i="1" s="1"/>
  <c r="X153" i="1"/>
  <c r="AC153" i="1" s="1"/>
  <c r="X157" i="1"/>
  <c r="AC157" i="1" s="1"/>
  <c r="X161" i="1"/>
  <c r="AC161" i="1" s="1"/>
  <c r="X165" i="1"/>
  <c r="AC165" i="1" s="1"/>
  <c r="X184" i="1"/>
  <c r="AC184" i="1" s="1"/>
  <c r="X187" i="1"/>
  <c r="AC187" i="1" s="1"/>
  <c r="X192" i="1"/>
  <c r="AC192" i="1" s="1"/>
  <c r="X229" i="1"/>
  <c r="AC229" i="1" s="1"/>
  <c r="X245" i="1"/>
  <c r="AC245" i="1" s="1"/>
  <c r="X257" i="1"/>
  <c r="AC257" i="1" s="1"/>
  <c r="X277" i="1"/>
  <c r="AC277" i="1" s="1"/>
  <c r="X283" i="1"/>
  <c r="AC283" i="1" s="1"/>
  <c r="X289" i="1"/>
  <c r="AC289" i="1" s="1"/>
  <c r="X292" i="1"/>
  <c r="AC292" i="1" s="1"/>
  <c r="X294" i="1"/>
  <c r="AC294" i="1" s="1"/>
  <c r="X297" i="1"/>
  <c r="AC297" i="1" s="1"/>
  <c r="X308" i="1"/>
  <c r="AC308" i="1" s="1"/>
  <c r="X312" i="1"/>
  <c r="AC312" i="1" s="1"/>
  <c r="X315" i="1"/>
  <c r="AC315" i="1" s="1"/>
  <c r="X319" i="1"/>
  <c r="AC319" i="1" s="1"/>
  <c r="X323" i="1"/>
  <c r="AC323" i="1" s="1"/>
  <c r="X338" i="1"/>
  <c r="AC338" i="1" s="1"/>
  <c r="X341" i="1"/>
  <c r="AC341" i="1" s="1"/>
  <c r="X347" i="1"/>
  <c r="AC347" i="1" s="1"/>
  <c r="X353" i="1"/>
  <c r="AC353" i="1" s="1"/>
  <c r="X384" i="1"/>
  <c r="AC384" i="1" s="1"/>
  <c r="X388" i="1"/>
  <c r="AC388" i="1" s="1"/>
  <c r="X392" i="1"/>
  <c r="AC392" i="1" s="1"/>
  <c r="X396" i="1"/>
  <c r="AC396" i="1" s="1"/>
  <c r="X400" i="1"/>
  <c r="AC400" i="1" s="1"/>
  <c r="X402" i="1"/>
  <c r="AC402" i="1" s="1"/>
  <c r="P199" i="1" l="1"/>
  <c r="X199" i="1" l="1"/>
  <c r="AC199" i="1" s="1"/>
  <c r="E199" i="1"/>
  <c r="R206" i="1" l="1"/>
  <c r="X206" i="1" s="1"/>
  <c r="AC206" i="1" s="1"/>
  <c r="P455" i="1" l="1"/>
  <c r="P456" i="1"/>
  <c r="P454" i="1"/>
  <c r="O456" i="1"/>
  <c r="O454" i="1"/>
  <c r="M456" i="1"/>
  <c r="M454" i="1"/>
  <c r="L456" i="1"/>
  <c r="L454" i="1"/>
  <c r="X455" i="1" l="1"/>
  <c r="AC455" i="1" s="1"/>
  <c r="X454" i="1"/>
  <c r="AC454" i="1" s="1"/>
  <c r="X456" i="1"/>
  <c r="AC456" i="1" s="1"/>
  <c r="R369" i="1" l="1"/>
  <c r="X369" i="1" l="1"/>
  <c r="AC369" i="1" s="1"/>
  <c r="R366" i="1"/>
  <c r="X366" i="1" l="1"/>
  <c r="AC366" i="1" s="1"/>
  <c r="R200" i="1"/>
  <c r="X200" i="1" l="1"/>
  <c r="AC200" i="1" s="1"/>
  <c r="F31" i="1"/>
  <c r="G31" i="1"/>
  <c r="E31" i="1"/>
  <c r="R436" i="1" l="1"/>
  <c r="X436" i="1" s="1"/>
  <c r="AC436" i="1" s="1"/>
  <c r="R457" i="1" l="1"/>
  <c r="G458" i="1"/>
  <c r="F458" i="1"/>
  <c r="E458" i="1"/>
  <c r="X457" i="1" l="1"/>
  <c r="AC457" i="1" s="1"/>
  <c r="R434" i="1"/>
  <c r="X434" i="1" l="1"/>
  <c r="AC434" i="1" s="1"/>
  <c r="AC380" i="1"/>
  <c r="R274" i="1" l="1"/>
  <c r="X274" i="1" s="1"/>
  <c r="AC274" i="1" s="1"/>
  <c r="R87" i="1"/>
  <c r="R863" i="1"/>
  <c r="X863" i="1" s="1"/>
  <c r="AC863" i="1" s="1"/>
  <c r="T205" i="1"/>
  <c r="R463" i="1"/>
  <c r="X463" i="1" s="1"/>
  <c r="AC463" i="1" s="1"/>
  <c r="R437" i="1"/>
  <c r="X437" i="1" s="1"/>
  <c r="AC437" i="1" s="1"/>
  <c r="R205" i="1"/>
  <c r="R204" i="1"/>
  <c r="R201" i="1"/>
  <c r="P202" i="1"/>
  <c r="M202" i="1"/>
  <c r="L202" i="1"/>
  <c r="T421" i="1"/>
  <c r="X421" i="1" s="1"/>
  <c r="AC421" i="1" s="1"/>
  <c r="R20" i="1"/>
  <c r="R406" i="1"/>
  <c r="X406" i="1" s="1"/>
  <c r="R449" i="1"/>
  <c r="X449" i="1" s="1"/>
  <c r="AC449" i="1" s="1"/>
  <c r="R448" i="1"/>
  <c r="X448" i="1" s="1"/>
  <c r="AC448" i="1" s="1"/>
  <c r="R464" i="1"/>
  <c r="X464" i="1" s="1"/>
  <c r="AC464" i="1" s="1"/>
  <c r="R607" i="1"/>
  <c r="X1564" i="1"/>
  <c r="AC1564" i="1" s="1"/>
  <c r="P203" i="1"/>
  <c r="X203" i="1" s="1"/>
  <c r="AC203" i="1" s="1"/>
  <c r="X408" i="1" l="1"/>
  <c r="AC406" i="1"/>
  <c r="X205" i="1"/>
  <c r="AC205" i="1" s="1"/>
  <c r="X204" i="1"/>
  <c r="AC204" i="1" s="1"/>
  <c r="X87" i="1"/>
  <c r="AC87" i="1" s="1"/>
  <c r="X202" i="1"/>
  <c r="AC202" i="1" s="1"/>
  <c r="X201" i="1"/>
  <c r="AC201" i="1" s="1"/>
  <c r="X380" i="1" l="1"/>
  <c r="A20" i="1"/>
  <c r="F450" i="1" l="1"/>
  <c r="G450" i="1"/>
  <c r="E450" i="1"/>
  <c r="AC408" i="1" l="1"/>
  <c r="X20" i="1"/>
  <c r="X27" i="1" s="1"/>
  <c r="AC422" i="1" l="1"/>
  <c r="X422" i="1"/>
  <c r="AC20" i="1"/>
  <c r="AC27" i="1" s="1"/>
  <c r="Z31" i="1"/>
  <c r="AA31" i="1"/>
  <c r="AB31" i="1"/>
  <c r="Z362" i="1"/>
  <c r="AA362" i="1"/>
  <c r="AB362" i="1"/>
  <c r="Z414" i="1"/>
  <c r="AA414" i="1"/>
  <c r="AB414" i="1"/>
  <c r="AA27" i="1"/>
  <c r="AB27" i="1"/>
  <c r="Z27" i="1"/>
  <c r="AB468" i="1" l="1"/>
  <c r="AA468" i="1"/>
  <c r="Z468" i="1"/>
  <c r="F422" i="1"/>
  <c r="G422" i="1"/>
  <c r="E422" i="1"/>
  <c r="V227" i="1" l="1"/>
  <c r="R97" i="1" l="1"/>
  <c r="R96" i="1"/>
  <c r="R95" i="1"/>
  <c r="R94" i="1"/>
  <c r="X94" i="1" l="1"/>
  <c r="AC94" i="1" s="1"/>
  <c r="X95" i="1"/>
  <c r="AC95" i="1" s="1"/>
  <c r="X96" i="1"/>
  <c r="AC96" i="1" s="1"/>
  <c r="X97" i="1"/>
  <c r="AC97" i="1" s="1"/>
  <c r="R364" i="1" l="1"/>
  <c r="R433" i="1"/>
  <c r="X433" i="1" s="1"/>
  <c r="AC433" i="1" s="1"/>
  <c r="R360" i="1"/>
  <c r="R358" i="1"/>
  <c r="L358" i="1"/>
  <c r="M359" i="1"/>
  <c r="U359" i="1"/>
  <c r="R359" i="1"/>
  <c r="L359" i="1"/>
  <c r="X358" i="1" l="1"/>
  <c r="AC358" i="1" s="1"/>
  <c r="X359" i="1"/>
  <c r="AC359" i="1" s="1"/>
  <c r="X360" i="1"/>
  <c r="AC360" i="1" s="1"/>
  <c r="F362" i="1"/>
  <c r="G362" i="1"/>
  <c r="E362" i="1"/>
  <c r="O222" i="1" l="1"/>
  <c r="M222" i="1"/>
  <c r="P222" i="1"/>
  <c r="L222" i="1"/>
  <c r="L1058" i="1" l="1"/>
  <c r="T195" i="1" l="1"/>
  <c r="X195" i="1" l="1"/>
  <c r="AC195" i="1" s="1"/>
  <c r="T223" i="1"/>
  <c r="R221" i="1"/>
  <c r="R226" i="1"/>
  <c r="X225" i="1"/>
  <c r="AC225" i="1" s="1"/>
  <c r="L223" i="1"/>
  <c r="T224" i="1"/>
  <c r="R224" i="1"/>
  <c r="T29" i="1"/>
  <c r="R29" i="1"/>
  <c r="X226" i="1" l="1"/>
  <c r="AC226" i="1" s="1"/>
  <c r="X224" i="1"/>
  <c r="AC224" i="1" s="1"/>
  <c r="X29" i="1"/>
  <c r="X223" i="1"/>
  <c r="AC223" i="1" s="1"/>
  <c r="X222" i="1"/>
  <c r="AC222" i="1" s="1"/>
  <c r="X221" i="1"/>
  <c r="AC221" i="1" s="1"/>
  <c r="X31" i="1" l="1"/>
  <c r="AC29" i="1"/>
  <c r="AC31" i="1" s="1"/>
  <c r="V412" i="1"/>
  <c r="S412" i="1"/>
  <c r="M412" i="1"/>
  <c r="U412" i="1"/>
  <c r="T412" i="1"/>
  <c r="R412" i="1"/>
  <c r="P412" i="1"/>
  <c r="O412" i="1"/>
  <c r="X412" i="1" l="1"/>
  <c r="AC412" i="1" s="1"/>
  <c r="T328" i="1" l="1"/>
  <c r="X328" i="1" s="1"/>
  <c r="AC328" i="1" s="1"/>
  <c r="R276" i="1"/>
  <c r="X276" i="1" s="1"/>
  <c r="AC276" i="1" s="1"/>
  <c r="M271" i="1"/>
  <c r="O271" i="1"/>
  <c r="X271" i="1" l="1"/>
  <c r="AC271" i="1" s="1"/>
  <c r="U866" i="1" l="1"/>
  <c r="T866" i="1"/>
  <c r="T825" i="1"/>
  <c r="T216" i="1"/>
  <c r="X216" i="1" s="1"/>
  <c r="AC216" i="1" s="1"/>
  <c r="T210" i="1"/>
  <c r="X210" i="1" s="1"/>
  <c r="AC210" i="1" s="1"/>
  <c r="S825" i="1"/>
  <c r="X1469" i="1"/>
  <c r="AC1469" i="1" s="1"/>
  <c r="X1468" i="1"/>
  <c r="AC1468" i="1" s="1"/>
  <c r="X1467" i="1"/>
  <c r="AC1467" i="1" s="1"/>
  <c r="X1466" i="1"/>
  <c r="AC1466" i="1" s="1"/>
  <c r="X1452" i="1"/>
  <c r="AC1452" i="1" s="1"/>
  <c r="X1427" i="1"/>
  <c r="AC1427" i="1" s="1"/>
  <c r="X1426" i="1"/>
  <c r="AC1426" i="1" s="1"/>
  <c r="X1411" i="1"/>
  <c r="AC1411" i="1" s="1"/>
  <c r="X1209" i="1"/>
  <c r="AC1209" i="1" s="1"/>
  <c r="X1208" i="1"/>
  <c r="AC1208" i="1" s="1"/>
  <c r="R825" i="1"/>
  <c r="R272" i="1"/>
  <c r="X272" i="1" s="1"/>
  <c r="AC272" i="1" s="1"/>
  <c r="R269" i="1"/>
  <c r="R267" i="1"/>
  <c r="X267" i="1" s="1"/>
  <c r="AC267" i="1" s="1"/>
  <c r="R266" i="1"/>
  <c r="X266" i="1" s="1"/>
  <c r="AC266" i="1" s="1"/>
  <c r="R265" i="1"/>
  <c r="X265" i="1" s="1"/>
  <c r="AC265" i="1" s="1"/>
  <c r="R264" i="1"/>
  <c r="X264" i="1" s="1"/>
  <c r="AC264" i="1" s="1"/>
  <c r="R258" i="1"/>
  <c r="R236" i="1"/>
  <c r="R218" i="1"/>
  <c r="X218" i="1" s="1"/>
  <c r="AC218" i="1" s="1"/>
  <c r="P866" i="1"/>
  <c r="P825" i="1"/>
  <c r="P198" i="1"/>
  <c r="P197" i="1"/>
  <c r="P196" i="1"/>
  <c r="O866" i="1"/>
  <c r="N866" i="1"/>
  <c r="M866" i="1"/>
  <c r="M825" i="1"/>
  <c r="L866" i="1"/>
  <c r="L825" i="1"/>
  <c r="L197" i="1"/>
  <c r="L196" i="1"/>
  <c r="V1110" i="1"/>
  <c r="V942" i="1"/>
  <c r="V940" i="1"/>
  <c r="V883" i="1"/>
  <c r="V881" i="1"/>
  <c r="V874" i="1"/>
  <c r="V873" i="1"/>
  <c r="V872" i="1"/>
  <c r="V870" i="1"/>
  <c r="V869" i="1"/>
  <c r="V867" i="1"/>
  <c r="V865" i="1"/>
  <c r="V864" i="1"/>
  <c r="V861" i="1"/>
  <c r="V858" i="1"/>
  <c r="V856" i="1"/>
  <c r="V854" i="1"/>
  <c r="V847" i="1"/>
  <c r="V843" i="1"/>
  <c r="V842" i="1"/>
  <c r="V838" i="1"/>
  <c r="V837" i="1"/>
  <c r="V836" i="1"/>
  <c r="V835" i="1"/>
  <c r="V834" i="1"/>
  <c r="V833" i="1"/>
  <c r="V832" i="1"/>
  <c r="V831" i="1"/>
  <c r="V830" i="1"/>
  <c r="V829" i="1"/>
  <c r="V827" i="1"/>
  <c r="V823" i="1"/>
  <c r="V821" i="1"/>
  <c r="V818" i="1"/>
  <c r="V812" i="1"/>
  <c r="V811" i="1"/>
  <c r="V810" i="1"/>
  <c r="V808" i="1"/>
  <c r="V807" i="1"/>
  <c r="V805" i="1"/>
  <c r="V804" i="1"/>
  <c r="V803" i="1"/>
  <c r="V802" i="1"/>
  <c r="V800" i="1"/>
  <c r="V799" i="1"/>
  <c r="V798" i="1"/>
  <c r="V797" i="1"/>
  <c r="V796" i="1"/>
  <c r="V795" i="1"/>
  <c r="V793" i="1"/>
  <c r="V792" i="1"/>
  <c r="V791" i="1"/>
  <c r="V790" i="1"/>
  <c r="V789" i="1"/>
  <c r="V787" i="1"/>
  <c r="V786" i="1"/>
  <c r="V784" i="1"/>
  <c r="V783" i="1"/>
  <c r="V782" i="1"/>
  <c r="V670" i="1"/>
  <c r="V667" i="1"/>
  <c r="V614" i="1"/>
  <c r="V555" i="1"/>
  <c r="V554" i="1"/>
  <c r="V549" i="1"/>
  <c r="V548" i="1"/>
  <c r="V263" i="1"/>
  <c r="V262" i="1"/>
  <c r="V260" i="1"/>
  <c r="V259" i="1"/>
  <c r="V247" i="1"/>
  <c r="V666" i="1"/>
  <c r="V665" i="1"/>
  <c r="U1144" i="1"/>
  <c r="U1142" i="1"/>
  <c r="U1138" i="1"/>
  <c r="U1137" i="1"/>
  <c r="U1130" i="1"/>
  <c r="U1110" i="1"/>
  <c r="U1065" i="1"/>
  <c r="U942" i="1"/>
  <c r="U940" i="1"/>
  <c r="U925" i="1"/>
  <c r="U924" i="1"/>
  <c r="U919" i="1"/>
  <c r="U917" i="1"/>
  <c r="U916" i="1"/>
  <c r="U883" i="1"/>
  <c r="U882" i="1"/>
  <c r="U881" i="1"/>
  <c r="U874" i="1"/>
  <c r="U873" i="1"/>
  <c r="U872" i="1"/>
  <c r="U871" i="1"/>
  <c r="U870" i="1"/>
  <c r="U869" i="1"/>
  <c r="U867" i="1"/>
  <c r="U865" i="1"/>
  <c r="U864" i="1"/>
  <c r="U861" i="1"/>
  <c r="U858" i="1"/>
  <c r="U856" i="1"/>
  <c r="U855" i="1"/>
  <c r="U854" i="1"/>
  <c r="U853" i="1"/>
  <c r="U852" i="1"/>
  <c r="U851" i="1"/>
  <c r="U850" i="1"/>
  <c r="U849" i="1"/>
  <c r="U845" i="1"/>
  <c r="U844" i="1"/>
  <c r="U843" i="1"/>
  <c r="U842" i="1"/>
  <c r="U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7" i="1"/>
  <c r="U824" i="1"/>
  <c r="U823" i="1"/>
  <c r="U822" i="1"/>
  <c r="U821" i="1"/>
  <c r="U820" i="1"/>
  <c r="U819" i="1"/>
  <c r="U818" i="1"/>
  <c r="U817" i="1"/>
  <c r="U816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667" i="1"/>
  <c r="U614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263" i="1"/>
  <c r="U262" i="1"/>
  <c r="U260" i="1"/>
  <c r="U259" i="1"/>
  <c r="U247" i="1"/>
  <c r="T1144" i="1"/>
  <c r="T1142" i="1"/>
  <c r="T1138" i="1"/>
  <c r="T1137" i="1"/>
  <c r="T1130" i="1"/>
  <c r="T1065" i="1"/>
  <c r="T942" i="1"/>
  <c r="T940" i="1"/>
  <c r="T925" i="1"/>
  <c r="T924" i="1"/>
  <c r="T919" i="1"/>
  <c r="T917" i="1"/>
  <c r="T916" i="1"/>
  <c r="T883" i="1"/>
  <c r="T882" i="1"/>
  <c r="T874" i="1"/>
  <c r="T873" i="1"/>
  <c r="T872" i="1"/>
  <c r="T871" i="1"/>
  <c r="T870" i="1"/>
  <c r="T869" i="1"/>
  <c r="T867" i="1"/>
  <c r="T865" i="1"/>
  <c r="T861" i="1"/>
  <c r="T858" i="1"/>
  <c r="T856" i="1"/>
  <c r="T854" i="1"/>
  <c r="T844" i="1"/>
  <c r="T843" i="1"/>
  <c r="T842" i="1"/>
  <c r="T841" i="1"/>
  <c r="T840" i="1"/>
  <c r="T839" i="1"/>
  <c r="T837" i="1"/>
  <c r="T836" i="1"/>
  <c r="T835" i="1"/>
  <c r="T834" i="1"/>
  <c r="T833" i="1"/>
  <c r="T832" i="1"/>
  <c r="T830" i="1"/>
  <c r="T829" i="1"/>
  <c r="T827" i="1"/>
  <c r="T824" i="1"/>
  <c r="T823" i="1"/>
  <c r="T819" i="1"/>
  <c r="T818" i="1"/>
  <c r="T817" i="1"/>
  <c r="T816" i="1"/>
  <c r="T813" i="1"/>
  <c r="T811" i="1"/>
  <c r="T810" i="1"/>
  <c r="T809" i="1"/>
  <c r="T808" i="1"/>
  <c r="T807" i="1"/>
  <c r="T805" i="1"/>
  <c r="T804" i="1"/>
  <c r="T803" i="1"/>
  <c r="T801" i="1"/>
  <c r="T800" i="1"/>
  <c r="T799" i="1"/>
  <c r="T798" i="1"/>
  <c r="T797" i="1"/>
  <c r="T796" i="1"/>
  <c r="T794" i="1"/>
  <c r="T793" i="1"/>
  <c r="T792" i="1"/>
  <c r="T791" i="1"/>
  <c r="T790" i="1"/>
  <c r="T789" i="1"/>
  <c r="T787" i="1"/>
  <c r="T667" i="1"/>
  <c r="T560" i="1"/>
  <c r="T559" i="1"/>
  <c r="T558" i="1"/>
  <c r="T556" i="1"/>
  <c r="T555" i="1"/>
  <c r="T554" i="1"/>
  <c r="T553" i="1"/>
  <c r="T549" i="1"/>
  <c r="T548" i="1"/>
  <c r="T263" i="1"/>
  <c r="T262" i="1"/>
  <c r="T260" i="1"/>
  <c r="T259" i="1"/>
  <c r="T247" i="1"/>
  <c r="T242" i="1"/>
  <c r="S1144" i="1"/>
  <c r="S1142" i="1"/>
  <c r="S1138" i="1"/>
  <c r="S1137" i="1"/>
  <c r="S1130" i="1"/>
  <c r="S1110" i="1"/>
  <c r="S1065" i="1"/>
  <c r="S942" i="1"/>
  <c r="S940" i="1"/>
  <c r="S883" i="1"/>
  <c r="S882" i="1"/>
  <c r="S881" i="1"/>
  <c r="S874" i="1"/>
  <c r="S873" i="1"/>
  <c r="S872" i="1"/>
  <c r="S871" i="1"/>
  <c r="S870" i="1"/>
  <c r="S869" i="1"/>
  <c r="S867" i="1"/>
  <c r="S865" i="1"/>
  <c r="S864" i="1"/>
  <c r="S861" i="1"/>
  <c r="S858" i="1"/>
  <c r="S856" i="1"/>
  <c r="S855" i="1"/>
  <c r="S854" i="1"/>
  <c r="S853" i="1"/>
  <c r="S852" i="1"/>
  <c r="S851" i="1"/>
  <c r="S850" i="1"/>
  <c r="S849" i="1"/>
  <c r="S846" i="1"/>
  <c r="S845" i="1"/>
  <c r="S843" i="1"/>
  <c r="S842" i="1"/>
  <c r="S841" i="1"/>
  <c r="S838" i="1"/>
  <c r="S837" i="1"/>
  <c r="S836" i="1"/>
  <c r="S835" i="1"/>
  <c r="S834" i="1"/>
  <c r="S833" i="1"/>
  <c r="S832" i="1"/>
  <c r="S831" i="1"/>
  <c r="S830" i="1"/>
  <c r="S829" i="1"/>
  <c r="S827" i="1"/>
  <c r="S824" i="1"/>
  <c r="S823" i="1"/>
  <c r="S822" i="1"/>
  <c r="S821" i="1"/>
  <c r="S820" i="1"/>
  <c r="S819" i="1"/>
  <c r="S818" i="1"/>
  <c r="S817" i="1"/>
  <c r="S816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2" i="1"/>
  <c r="S789" i="1"/>
  <c r="S788" i="1"/>
  <c r="S787" i="1"/>
  <c r="S667" i="1"/>
  <c r="S614" i="1"/>
  <c r="S560" i="1"/>
  <c r="S559" i="1"/>
  <c r="S558" i="1"/>
  <c r="S556" i="1"/>
  <c r="S554" i="1"/>
  <c r="S552" i="1"/>
  <c r="S550" i="1"/>
  <c r="S549" i="1"/>
  <c r="S548" i="1"/>
  <c r="S263" i="1"/>
  <c r="S247" i="1"/>
  <c r="X1598" i="1"/>
  <c r="AC1598" i="1" s="1"/>
  <c r="X1540" i="1"/>
  <c r="AC1540" i="1" s="1"/>
  <c r="X1503" i="1"/>
  <c r="AC1503" i="1" s="1"/>
  <c r="X1474" i="1"/>
  <c r="AC1474" i="1" s="1"/>
  <c r="X1465" i="1"/>
  <c r="AC1465" i="1" s="1"/>
  <c r="X1464" i="1"/>
  <c r="AC1464" i="1" s="1"/>
  <c r="X1463" i="1"/>
  <c r="AC1463" i="1" s="1"/>
  <c r="X1453" i="1"/>
  <c r="AC1453" i="1" s="1"/>
  <c r="X1451" i="1"/>
  <c r="AC1451" i="1" s="1"/>
  <c r="X1450" i="1"/>
  <c r="AC1450" i="1" s="1"/>
  <c r="X1449" i="1"/>
  <c r="AC1449" i="1" s="1"/>
  <c r="X1448" i="1"/>
  <c r="AC1448" i="1" s="1"/>
  <c r="X1447" i="1"/>
  <c r="AC1447" i="1" s="1"/>
  <c r="X1446" i="1"/>
  <c r="AC1446" i="1" s="1"/>
  <c r="X1445" i="1"/>
  <c r="AC1445" i="1" s="1"/>
  <c r="X1444" i="1"/>
  <c r="AC1444" i="1" s="1"/>
  <c r="X1443" i="1"/>
  <c r="AC1443" i="1" s="1"/>
  <c r="X1442" i="1"/>
  <c r="AC1442" i="1" s="1"/>
  <c r="X1441" i="1"/>
  <c r="AC1441" i="1" s="1"/>
  <c r="X1439" i="1"/>
  <c r="AC1439" i="1" s="1"/>
  <c r="X1438" i="1"/>
  <c r="AC1438" i="1" s="1"/>
  <c r="X1437" i="1"/>
  <c r="AC1437" i="1" s="1"/>
  <c r="X1436" i="1"/>
  <c r="AC1436" i="1" s="1"/>
  <c r="X1435" i="1"/>
  <c r="AC1435" i="1" s="1"/>
  <c r="X1434" i="1"/>
  <c r="AC1434" i="1" s="1"/>
  <c r="X1433" i="1"/>
  <c r="AC1433" i="1" s="1"/>
  <c r="X1432" i="1"/>
  <c r="AC1432" i="1" s="1"/>
  <c r="X1431" i="1"/>
  <c r="AC1431" i="1" s="1"/>
  <c r="X1430" i="1"/>
  <c r="AC1430" i="1" s="1"/>
  <c r="X1425" i="1"/>
  <c r="AC1425" i="1" s="1"/>
  <c r="X1424" i="1"/>
  <c r="AC1424" i="1" s="1"/>
  <c r="X1423" i="1"/>
  <c r="AC1423" i="1" s="1"/>
  <c r="X1422" i="1"/>
  <c r="AC1422" i="1" s="1"/>
  <c r="X1421" i="1"/>
  <c r="AC1421" i="1" s="1"/>
  <c r="X1420" i="1"/>
  <c r="AC1420" i="1" s="1"/>
  <c r="X1419" i="1"/>
  <c r="AC1419" i="1" s="1"/>
  <c r="X1418" i="1"/>
  <c r="AC1418" i="1" s="1"/>
  <c r="X1416" i="1"/>
  <c r="AC1416" i="1" s="1"/>
  <c r="X1414" i="1"/>
  <c r="AC1414" i="1" s="1"/>
  <c r="X1413" i="1"/>
  <c r="AC1413" i="1" s="1"/>
  <c r="X1412" i="1"/>
  <c r="AC1412" i="1" s="1"/>
  <c r="X1410" i="1"/>
  <c r="AC1410" i="1" s="1"/>
  <c r="X1408" i="1"/>
  <c r="AC1408" i="1" s="1"/>
  <c r="X1407" i="1"/>
  <c r="AC1407" i="1" s="1"/>
  <c r="X1406" i="1"/>
  <c r="AC1406" i="1" s="1"/>
  <c r="X1405" i="1"/>
  <c r="AC1405" i="1" s="1"/>
  <c r="X1404" i="1"/>
  <c r="AC1404" i="1" s="1"/>
  <c r="X1402" i="1"/>
  <c r="AC1402" i="1" s="1"/>
  <c r="X1401" i="1"/>
  <c r="AC1401" i="1" s="1"/>
  <c r="X1400" i="1"/>
  <c r="AC1400" i="1" s="1"/>
  <c r="X1398" i="1"/>
  <c r="AC1398" i="1" s="1"/>
  <c r="X1227" i="1"/>
  <c r="AC1227" i="1" s="1"/>
  <c r="X1226" i="1"/>
  <c r="AC1226" i="1" s="1"/>
  <c r="X1222" i="1"/>
  <c r="AC1222" i="1" s="1"/>
  <c r="X1221" i="1"/>
  <c r="AC1221" i="1" s="1"/>
  <c r="X1220" i="1"/>
  <c r="AC1220" i="1" s="1"/>
  <c r="X1219" i="1"/>
  <c r="AC1219" i="1" s="1"/>
  <c r="X1218" i="1"/>
  <c r="AC1218" i="1" s="1"/>
  <c r="X1217" i="1"/>
  <c r="AC1217" i="1" s="1"/>
  <c r="X1216" i="1"/>
  <c r="AC1216" i="1" s="1"/>
  <c r="X1215" i="1"/>
  <c r="AC1215" i="1" s="1"/>
  <c r="X1214" i="1"/>
  <c r="AC1214" i="1" s="1"/>
  <c r="X1213" i="1"/>
  <c r="AC1213" i="1" s="1"/>
  <c r="X1212" i="1"/>
  <c r="AC1212" i="1" s="1"/>
  <c r="X1211" i="1"/>
  <c r="AC1211" i="1" s="1"/>
  <c r="X1210" i="1"/>
  <c r="AC1210" i="1" s="1"/>
  <c r="X1207" i="1"/>
  <c r="AC1207" i="1" s="1"/>
  <c r="X1206" i="1"/>
  <c r="AC1206" i="1" s="1"/>
  <c r="X1205" i="1"/>
  <c r="AC1205" i="1" s="1"/>
  <c r="X1204" i="1"/>
  <c r="AC1204" i="1" s="1"/>
  <c r="X1203" i="1"/>
  <c r="AC1203" i="1" s="1"/>
  <c r="R1138" i="1"/>
  <c r="R1137" i="1"/>
  <c r="R1110" i="1"/>
  <c r="R1065" i="1"/>
  <c r="R942" i="1"/>
  <c r="R940" i="1"/>
  <c r="R925" i="1"/>
  <c r="R924" i="1"/>
  <c r="R919" i="1"/>
  <c r="R917" i="1"/>
  <c r="R916" i="1"/>
  <c r="R874" i="1"/>
  <c r="R873" i="1"/>
  <c r="R872" i="1"/>
  <c r="R871" i="1"/>
  <c r="R870" i="1"/>
  <c r="R869" i="1"/>
  <c r="R867" i="1"/>
  <c r="R865" i="1"/>
  <c r="R861" i="1"/>
  <c r="R858" i="1"/>
  <c r="R856" i="1"/>
  <c r="R854" i="1"/>
  <c r="R844" i="1"/>
  <c r="R843" i="1"/>
  <c r="R842" i="1"/>
  <c r="R840" i="1"/>
  <c r="R839" i="1"/>
  <c r="R836" i="1"/>
  <c r="R833" i="1"/>
  <c r="R832" i="1"/>
  <c r="R830" i="1"/>
  <c r="R824" i="1"/>
  <c r="R819" i="1"/>
  <c r="R818" i="1"/>
  <c r="R817" i="1"/>
  <c r="R816" i="1"/>
  <c r="R813" i="1"/>
  <c r="R811" i="1"/>
  <c r="R810" i="1"/>
  <c r="R808" i="1"/>
  <c r="R807" i="1"/>
  <c r="R805" i="1"/>
  <c r="R803" i="1"/>
  <c r="R800" i="1"/>
  <c r="R799" i="1"/>
  <c r="R798" i="1"/>
  <c r="R797" i="1"/>
  <c r="R796" i="1"/>
  <c r="R794" i="1"/>
  <c r="R793" i="1"/>
  <c r="R792" i="1"/>
  <c r="R791" i="1"/>
  <c r="R790" i="1"/>
  <c r="R789" i="1"/>
  <c r="R787" i="1"/>
  <c r="R667" i="1"/>
  <c r="R614" i="1"/>
  <c r="R560" i="1"/>
  <c r="R559" i="1"/>
  <c r="R558" i="1"/>
  <c r="R556" i="1"/>
  <c r="R555" i="1"/>
  <c r="R554" i="1"/>
  <c r="R549" i="1"/>
  <c r="R548" i="1"/>
  <c r="R466" i="1"/>
  <c r="R462" i="1"/>
  <c r="X462" i="1" s="1"/>
  <c r="AC462" i="1" s="1"/>
  <c r="R411" i="1"/>
  <c r="X411" i="1" s="1"/>
  <c r="AC411" i="1" s="1"/>
  <c r="R263" i="1"/>
  <c r="R262" i="1"/>
  <c r="R261" i="1"/>
  <c r="W261" i="1" s="1"/>
  <c r="R260" i="1"/>
  <c r="R259" i="1"/>
  <c r="R252" i="1"/>
  <c r="R248" i="1"/>
  <c r="R247" i="1"/>
  <c r="R244" i="1"/>
  <c r="R242" i="1"/>
  <c r="R241" i="1"/>
  <c r="R240" i="1"/>
  <c r="X240" i="1" s="1"/>
  <c r="AC240" i="1" s="1"/>
  <c r="R239" i="1"/>
  <c r="X239" i="1" s="1"/>
  <c r="AC239" i="1" s="1"/>
  <c r="R235" i="1"/>
  <c r="R234" i="1"/>
  <c r="R233" i="1"/>
  <c r="R232" i="1"/>
  <c r="X232" i="1" s="1"/>
  <c r="AC232" i="1" s="1"/>
  <c r="R217" i="1"/>
  <c r="X217" i="1" s="1"/>
  <c r="AC217" i="1" s="1"/>
  <c r="R215" i="1"/>
  <c r="R214" i="1"/>
  <c r="R213" i="1"/>
  <c r="X213" i="1" s="1"/>
  <c r="AC213" i="1" s="1"/>
  <c r="R211" i="1"/>
  <c r="X211" i="1" s="1"/>
  <c r="AC211" i="1" s="1"/>
  <c r="R98" i="1"/>
  <c r="P1144" i="1"/>
  <c r="P1142" i="1"/>
  <c r="P1138" i="1"/>
  <c r="P1137" i="1"/>
  <c r="P1130" i="1"/>
  <c r="P1110" i="1"/>
  <c r="P1065" i="1"/>
  <c r="P942" i="1"/>
  <c r="P940" i="1"/>
  <c r="P925" i="1"/>
  <c r="P924" i="1"/>
  <c r="P919" i="1"/>
  <c r="P917" i="1"/>
  <c r="P916" i="1"/>
  <c r="P883" i="1"/>
  <c r="P882" i="1"/>
  <c r="P881" i="1"/>
  <c r="P874" i="1"/>
  <c r="P873" i="1"/>
  <c r="P872" i="1"/>
  <c r="P871" i="1"/>
  <c r="P870" i="1"/>
  <c r="P869" i="1"/>
  <c r="P867" i="1"/>
  <c r="P865" i="1"/>
  <c r="P864" i="1"/>
  <c r="P861" i="1"/>
  <c r="P858" i="1"/>
  <c r="P856" i="1"/>
  <c r="P855" i="1"/>
  <c r="P854" i="1"/>
  <c r="P853" i="1"/>
  <c r="P852" i="1"/>
  <c r="P851" i="1"/>
  <c r="P850" i="1"/>
  <c r="P849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7" i="1"/>
  <c r="P824" i="1"/>
  <c r="P823" i="1"/>
  <c r="P822" i="1"/>
  <c r="P821" i="1"/>
  <c r="P819" i="1"/>
  <c r="P818" i="1"/>
  <c r="P817" i="1"/>
  <c r="P816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667" i="1"/>
  <c r="P614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263" i="1"/>
  <c r="P262" i="1"/>
  <c r="P253" i="1"/>
  <c r="P247" i="1"/>
  <c r="O1144" i="1"/>
  <c r="O1142" i="1"/>
  <c r="O1138" i="1"/>
  <c r="O1137" i="1"/>
  <c r="O1130" i="1"/>
  <c r="O1110" i="1"/>
  <c r="O1065" i="1"/>
  <c r="O942" i="1"/>
  <c r="O940" i="1"/>
  <c r="O925" i="1"/>
  <c r="O924" i="1"/>
  <c r="O919" i="1"/>
  <c r="O917" i="1"/>
  <c r="O916" i="1"/>
  <c r="O883" i="1"/>
  <c r="O882" i="1"/>
  <c r="O881" i="1"/>
  <c r="O874" i="1"/>
  <c r="O873" i="1"/>
  <c r="O872" i="1"/>
  <c r="O871" i="1"/>
  <c r="O870" i="1"/>
  <c r="O869" i="1"/>
  <c r="O867" i="1"/>
  <c r="O865" i="1"/>
  <c r="O864" i="1"/>
  <c r="O861" i="1"/>
  <c r="O858" i="1"/>
  <c r="O856" i="1"/>
  <c r="O855" i="1"/>
  <c r="O854" i="1"/>
  <c r="O853" i="1"/>
  <c r="O852" i="1"/>
  <c r="O851" i="1"/>
  <c r="O850" i="1"/>
  <c r="O849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4" i="1"/>
  <c r="O823" i="1"/>
  <c r="O822" i="1"/>
  <c r="O821" i="1"/>
  <c r="O819" i="1"/>
  <c r="O818" i="1"/>
  <c r="O817" i="1"/>
  <c r="O816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667" i="1"/>
  <c r="O614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263" i="1"/>
  <c r="O262" i="1"/>
  <c r="O253" i="1"/>
  <c r="X1351" i="1"/>
  <c r="AC1351" i="1" s="1"/>
  <c r="N1110" i="1"/>
  <c r="N942" i="1"/>
  <c r="N940" i="1"/>
  <c r="N883" i="1"/>
  <c r="N881" i="1"/>
  <c r="N874" i="1"/>
  <c r="N873" i="1"/>
  <c r="N872" i="1"/>
  <c r="N870" i="1"/>
  <c r="N869" i="1"/>
  <c r="N867" i="1"/>
  <c r="N865" i="1"/>
  <c r="N864" i="1"/>
  <c r="N861" i="1"/>
  <c r="N858" i="1"/>
  <c r="N856" i="1"/>
  <c r="N855" i="1"/>
  <c r="N854" i="1"/>
  <c r="N853" i="1"/>
  <c r="N851" i="1"/>
  <c r="N847" i="1"/>
  <c r="W847" i="1" s="1"/>
  <c r="N846" i="1"/>
  <c r="N844" i="1"/>
  <c r="N843" i="1"/>
  <c r="N842" i="1"/>
  <c r="N838" i="1"/>
  <c r="N837" i="1"/>
  <c r="N836" i="1"/>
  <c r="N835" i="1"/>
  <c r="N834" i="1"/>
  <c r="N833" i="1"/>
  <c r="N832" i="1"/>
  <c r="N831" i="1"/>
  <c r="N830" i="1"/>
  <c r="N829" i="1"/>
  <c r="N827" i="1"/>
  <c r="N823" i="1"/>
  <c r="N822" i="1"/>
  <c r="N821" i="1"/>
  <c r="N818" i="1"/>
  <c r="N814" i="1"/>
  <c r="N812" i="1"/>
  <c r="N811" i="1"/>
  <c r="N810" i="1"/>
  <c r="N808" i="1"/>
  <c r="N807" i="1"/>
  <c r="N805" i="1"/>
  <c r="N804" i="1"/>
  <c r="N803" i="1"/>
  <c r="N802" i="1"/>
  <c r="N800" i="1"/>
  <c r="N799" i="1"/>
  <c r="N798" i="1"/>
  <c r="N797" i="1"/>
  <c r="N796" i="1"/>
  <c r="N795" i="1"/>
  <c r="N793" i="1"/>
  <c r="N792" i="1"/>
  <c r="N791" i="1"/>
  <c r="N790" i="1"/>
  <c r="N789" i="1"/>
  <c r="N787" i="1"/>
  <c r="N786" i="1"/>
  <c r="N784" i="1"/>
  <c r="N783" i="1"/>
  <c r="N782" i="1"/>
  <c r="N670" i="1"/>
  <c r="N667" i="1"/>
  <c r="N614" i="1"/>
  <c r="N555" i="1"/>
  <c r="N554" i="1"/>
  <c r="N549" i="1"/>
  <c r="N548" i="1"/>
  <c r="N263" i="1"/>
  <c r="N262" i="1"/>
  <c r="N260" i="1"/>
  <c r="N259" i="1"/>
  <c r="N247" i="1"/>
  <c r="N666" i="1"/>
  <c r="N665" i="1"/>
  <c r="M1144" i="1"/>
  <c r="M1142" i="1"/>
  <c r="M1138" i="1"/>
  <c r="M1137" i="1"/>
  <c r="M1130" i="1"/>
  <c r="M1110" i="1"/>
  <c r="M1065" i="1"/>
  <c r="M942" i="1"/>
  <c r="M940" i="1"/>
  <c r="M925" i="1"/>
  <c r="M924" i="1"/>
  <c r="M919" i="1"/>
  <c r="M917" i="1"/>
  <c r="M916" i="1"/>
  <c r="M883" i="1"/>
  <c r="M882" i="1"/>
  <c r="M881" i="1"/>
  <c r="M874" i="1"/>
  <c r="M873" i="1"/>
  <c r="M872" i="1"/>
  <c r="M871" i="1"/>
  <c r="M870" i="1"/>
  <c r="M869" i="1"/>
  <c r="M867" i="1"/>
  <c r="M865" i="1"/>
  <c r="M864" i="1"/>
  <c r="M861" i="1"/>
  <c r="M858" i="1"/>
  <c r="M856" i="1"/>
  <c r="M855" i="1"/>
  <c r="M854" i="1"/>
  <c r="M853" i="1"/>
  <c r="M852" i="1"/>
  <c r="M851" i="1"/>
  <c r="M850" i="1"/>
  <c r="M849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4" i="1"/>
  <c r="M823" i="1"/>
  <c r="M822" i="1"/>
  <c r="M821" i="1"/>
  <c r="M819" i="1"/>
  <c r="M818" i="1"/>
  <c r="M817" i="1"/>
  <c r="M816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667" i="1"/>
  <c r="M614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08" i="1"/>
  <c r="M263" i="1"/>
  <c r="M262" i="1"/>
  <c r="M253" i="1"/>
  <c r="M247" i="1"/>
  <c r="M219" i="1"/>
  <c r="L1144" i="1"/>
  <c r="L1142" i="1"/>
  <c r="L1138" i="1"/>
  <c r="L1137" i="1"/>
  <c r="L1130" i="1"/>
  <c r="L1110" i="1"/>
  <c r="L1065" i="1"/>
  <c r="L942" i="1"/>
  <c r="L940" i="1"/>
  <c r="L925" i="1"/>
  <c r="L924" i="1"/>
  <c r="L919" i="1"/>
  <c r="L917" i="1"/>
  <c r="L916" i="1"/>
  <c r="L883" i="1"/>
  <c r="L882" i="1"/>
  <c r="L881" i="1"/>
  <c r="L874" i="1"/>
  <c r="L873" i="1"/>
  <c r="L872" i="1"/>
  <c r="L871" i="1"/>
  <c r="L870" i="1"/>
  <c r="L869" i="1"/>
  <c r="L867" i="1"/>
  <c r="L865" i="1"/>
  <c r="L864" i="1"/>
  <c r="L861" i="1"/>
  <c r="L858" i="1"/>
  <c r="L856" i="1"/>
  <c r="L855" i="1"/>
  <c r="L854" i="1"/>
  <c r="L853" i="1"/>
  <c r="L852" i="1"/>
  <c r="L851" i="1"/>
  <c r="L850" i="1"/>
  <c r="L849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7" i="1"/>
  <c r="L824" i="1"/>
  <c r="L823" i="1"/>
  <c r="L822" i="1"/>
  <c r="L821" i="1"/>
  <c r="L819" i="1"/>
  <c r="L818" i="1"/>
  <c r="L817" i="1"/>
  <c r="L816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667" i="1"/>
  <c r="L614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08" i="1"/>
  <c r="L263" i="1"/>
  <c r="L262" i="1"/>
  <c r="L253" i="1"/>
  <c r="L247" i="1"/>
  <c r="L235" i="1"/>
  <c r="L234" i="1"/>
  <c r="L219" i="1"/>
  <c r="L212" i="1"/>
  <c r="X212" i="1" s="1"/>
  <c r="AC212" i="1" s="1"/>
  <c r="V1596" i="1"/>
  <c r="V1595" i="1"/>
  <c r="V1593" i="1"/>
  <c r="V1591" i="1"/>
  <c r="V1589" i="1"/>
  <c r="V1581" i="1"/>
  <c r="V1579" i="1"/>
  <c r="V1571" i="1"/>
  <c r="V1558" i="1"/>
  <c r="V1556" i="1"/>
  <c r="V1555" i="1"/>
  <c r="V1547" i="1"/>
  <c r="V1546" i="1"/>
  <c r="V1544" i="1"/>
  <c r="V1535" i="1"/>
  <c r="V1513" i="1"/>
  <c r="V1511" i="1"/>
  <c r="V1485" i="1"/>
  <c r="V1481" i="1"/>
  <c r="V1480" i="1"/>
  <c r="V1477" i="1"/>
  <c r="V1472" i="1"/>
  <c r="V1306" i="1"/>
  <c r="V1180" i="1"/>
  <c r="V1179" i="1"/>
  <c r="V1178" i="1"/>
  <c r="V1162" i="1"/>
  <c r="V1156" i="1"/>
  <c r="V1151" i="1"/>
  <c r="V1150" i="1"/>
  <c r="V1146" i="1"/>
  <c r="V1145" i="1"/>
  <c r="V1143" i="1"/>
  <c r="V1140" i="1"/>
  <c r="V1139" i="1"/>
  <c r="V1128" i="1"/>
  <c r="V1125" i="1"/>
  <c r="V1124" i="1"/>
  <c r="V1123" i="1"/>
  <c r="V1117" i="1"/>
  <c r="V1108" i="1"/>
  <c r="V1103" i="1"/>
  <c r="V1100" i="1"/>
  <c r="V1099" i="1"/>
  <c r="V1098" i="1"/>
  <c r="V1096" i="1"/>
  <c r="V1093" i="1"/>
  <c r="V1092" i="1"/>
  <c r="V1089" i="1"/>
  <c r="V1083" i="1"/>
  <c r="V1071" i="1"/>
  <c r="V1066" i="1"/>
  <c r="V1060" i="1"/>
  <c r="V1059" i="1"/>
  <c r="V1052" i="1"/>
  <c r="V990" i="1"/>
  <c r="V989" i="1"/>
  <c r="V988" i="1"/>
  <c r="V987" i="1"/>
  <c r="V986" i="1"/>
  <c r="V985" i="1"/>
  <c r="V982" i="1"/>
  <c r="V981" i="1"/>
  <c r="V978" i="1"/>
  <c r="V975" i="1"/>
  <c r="V974" i="1"/>
  <c r="V956" i="1"/>
  <c r="V955" i="1"/>
  <c r="V950" i="1"/>
  <c r="V947" i="1"/>
  <c r="V946" i="1"/>
  <c r="V945" i="1"/>
  <c r="V943" i="1"/>
  <c r="V939" i="1"/>
  <c r="V938" i="1"/>
  <c r="V937" i="1"/>
  <c r="V935" i="1"/>
  <c r="V933" i="1"/>
  <c r="V932" i="1"/>
  <c r="V930" i="1"/>
  <c r="V927" i="1"/>
  <c r="V926" i="1"/>
  <c r="V923" i="1"/>
  <c r="V922" i="1"/>
  <c r="V921" i="1"/>
  <c r="V920" i="1"/>
  <c r="V586" i="1"/>
  <c r="V582" i="1"/>
  <c r="V498" i="1"/>
  <c r="V490" i="1"/>
  <c r="V477" i="1"/>
  <c r="V474" i="1"/>
  <c r="V473" i="1"/>
  <c r="V472" i="1"/>
  <c r="V471" i="1"/>
  <c r="U1151" i="1"/>
  <c r="U1150" i="1"/>
  <c r="U1149" i="1"/>
  <c r="U1148" i="1"/>
  <c r="U1147" i="1"/>
  <c r="U1146" i="1"/>
  <c r="U1145" i="1"/>
  <c r="U1143" i="1"/>
  <c r="U1141" i="1"/>
  <c r="U1140" i="1"/>
  <c r="U1139" i="1"/>
  <c r="U1129" i="1"/>
  <c r="U1128" i="1"/>
  <c r="U1125" i="1"/>
  <c r="U1124" i="1"/>
  <c r="U1123" i="1"/>
  <c r="U1120" i="1"/>
  <c r="U1113" i="1"/>
  <c r="U1108" i="1"/>
  <c r="U1103" i="1"/>
  <c r="U1100" i="1"/>
  <c r="U1099" i="1"/>
  <c r="U1098" i="1"/>
  <c r="U1096" i="1"/>
  <c r="U1093" i="1"/>
  <c r="U1092" i="1"/>
  <c r="U1089" i="1"/>
  <c r="U1088" i="1"/>
  <c r="U1085" i="1"/>
  <c r="U1084" i="1"/>
  <c r="U1083" i="1"/>
  <c r="U1071" i="1"/>
  <c r="U1068" i="1"/>
  <c r="U1067" i="1"/>
  <c r="U1066" i="1"/>
  <c r="U1064" i="1"/>
  <c r="U1063" i="1"/>
  <c r="U1062" i="1"/>
  <c r="U1061" i="1"/>
  <c r="U1060" i="1"/>
  <c r="U1059" i="1"/>
  <c r="U1057" i="1"/>
  <c r="U1056" i="1"/>
  <c r="U1055" i="1"/>
  <c r="U1054" i="1"/>
  <c r="U1053" i="1"/>
  <c r="U1052" i="1"/>
  <c r="U1049" i="1"/>
  <c r="U1009" i="1"/>
  <c r="U1007" i="1"/>
  <c r="U1002" i="1"/>
  <c r="U999" i="1"/>
  <c r="U998" i="1"/>
  <c r="U997" i="1"/>
  <c r="U996" i="1"/>
  <c r="U995" i="1"/>
  <c r="U994" i="1"/>
  <c r="U993" i="1"/>
  <c r="U990" i="1"/>
  <c r="U989" i="1"/>
  <c r="U988" i="1"/>
  <c r="U987" i="1"/>
  <c r="U986" i="1"/>
  <c r="U985" i="1"/>
  <c r="U982" i="1"/>
  <c r="U981" i="1"/>
  <c r="U978" i="1"/>
  <c r="U976" i="1"/>
  <c r="U975" i="1"/>
  <c r="U973" i="1"/>
  <c r="U972" i="1"/>
  <c r="U971" i="1"/>
  <c r="U970" i="1"/>
  <c r="U969" i="1"/>
  <c r="U968" i="1"/>
  <c r="U966" i="1"/>
  <c r="U963" i="1"/>
  <c r="U960" i="1"/>
  <c r="U959" i="1"/>
  <c r="U956" i="1"/>
  <c r="U955" i="1"/>
  <c r="U950" i="1"/>
  <c r="U947" i="1"/>
  <c r="U946" i="1"/>
  <c r="U945" i="1"/>
  <c r="U944" i="1"/>
  <c r="U943" i="1"/>
  <c r="U941" i="1"/>
  <c r="U939" i="1"/>
  <c r="U938" i="1"/>
  <c r="U937" i="1"/>
  <c r="U935" i="1"/>
  <c r="U933" i="1"/>
  <c r="U932" i="1"/>
  <c r="U930" i="1"/>
  <c r="U927" i="1"/>
  <c r="U926" i="1"/>
  <c r="U923" i="1"/>
  <c r="U922" i="1"/>
  <c r="U921" i="1"/>
  <c r="U920" i="1"/>
  <c r="U611" i="1"/>
  <c r="U610" i="1"/>
  <c r="U609" i="1"/>
  <c r="U608" i="1"/>
  <c r="U607" i="1"/>
  <c r="U604" i="1"/>
  <c r="U601" i="1"/>
  <c r="U593" i="1"/>
  <c r="U590" i="1"/>
  <c r="U589" i="1"/>
  <c r="U588" i="1"/>
  <c r="U587" i="1"/>
  <c r="U586" i="1"/>
  <c r="U585" i="1"/>
  <c r="U584" i="1"/>
  <c r="U583" i="1"/>
  <c r="U582" i="1"/>
  <c r="U581" i="1"/>
  <c r="U579" i="1"/>
  <c r="U499" i="1"/>
  <c r="U498" i="1"/>
  <c r="U490" i="1"/>
  <c r="U487" i="1"/>
  <c r="U486" i="1"/>
  <c r="U485" i="1"/>
  <c r="U484" i="1"/>
  <c r="U482" i="1"/>
  <c r="U479" i="1"/>
  <c r="U478" i="1"/>
  <c r="U477" i="1"/>
  <c r="U474" i="1"/>
  <c r="U473" i="1"/>
  <c r="U472" i="1"/>
  <c r="U471" i="1"/>
  <c r="T1151" i="1"/>
  <c r="T1150" i="1"/>
  <c r="T1149" i="1"/>
  <c r="T1148" i="1"/>
  <c r="T1147" i="1"/>
  <c r="T1146" i="1"/>
  <c r="T1145" i="1"/>
  <c r="T1143" i="1"/>
  <c r="T1141" i="1"/>
  <c r="T1140" i="1"/>
  <c r="T1139" i="1"/>
  <c r="T1129" i="1"/>
  <c r="T1128" i="1"/>
  <c r="T1125" i="1"/>
  <c r="T1124" i="1"/>
  <c r="T1123" i="1"/>
  <c r="T1113" i="1"/>
  <c r="T1108" i="1"/>
  <c r="T1103" i="1"/>
  <c r="T1100" i="1"/>
  <c r="T1099" i="1"/>
  <c r="T1098" i="1"/>
  <c r="T1096" i="1"/>
  <c r="T1093" i="1"/>
  <c r="T1092" i="1"/>
  <c r="T1089" i="1"/>
  <c r="T1088" i="1"/>
  <c r="T1085" i="1"/>
  <c r="T1084" i="1"/>
  <c r="T1083" i="1"/>
  <c r="T1071" i="1"/>
  <c r="T1068" i="1"/>
  <c r="T1067" i="1"/>
  <c r="T1066" i="1"/>
  <c r="T1064" i="1"/>
  <c r="T1063" i="1"/>
  <c r="T1062" i="1"/>
  <c r="T1061" i="1"/>
  <c r="T1060" i="1"/>
  <c r="T1059" i="1"/>
  <c r="T1057" i="1"/>
  <c r="T1056" i="1"/>
  <c r="T1055" i="1"/>
  <c r="T1054" i="1"/>
  <c r="T1053" i="1"/>
  <c r="T1052" i="1"/>
  <c r="T1049" i="1"/>
  <c r="T1009" i="1"/>
  <c r="T1007" i="1"/>
  <c r="T1002" i="1"/>
  <c r="T999" i="1"/>
  <c r="T998" i="1"/>
  <c r="T997" i="1"/>
  <c r="T996" i="1"/>
  <c r="T995" i="1"/>
  <c r="T994" i="1"/>
  <c r="T993" i="1"/>
  <c r="T990" i="1"/>
  <c r="T989" i="1"/>
  <c r="T988" i="1"/>
  <c r="T987" i="1"/>
  <c r="T986" i="1"/>
  <c r="T985" i="1"/>
  <c r="T982" i="1"/>
  <c r="T981" i="1"/>
  <c r="T978" i="1"/>
  <c r="T976" i="1"/>
  <c r="T975" i="1"/>
  <c r="T974" i="1"/>
  <c r="T973" i="1"/>
  <c r="T972" i="1"/>
  <c r="T971" i="1"/>
  <c r="T970" i="1"/>
  <c r="T969" i="1"/>
  <c r="T968" i="1"/>
  <c r="T966" i="1"/>
  <c r="T963" i="1"/>
  <c r="T960" i="1"/>
  <c r="T959" i="1"/>
  <c r="T956" i="1"/>
  <c r="T955" i="1"/>
  <c r="T950" i="1"/>
  <c r="T947" i="1"/>
  <c r="T946" i="1"/>
  <c r="T945" i="1"/>
  <c r="T944" i="1"/>
  <c r="T943" i="1"/>
  <c r="T941" i="1"/>
  <c r="T939" i="1"/>
  <c r="T938" i="1"/>
  <c r="T937" i="1"/>
  <c r="T935" i="1"/>
  <c r="T933" i="1"/>
  <c r="T932" i="1"/>
  <c r="T930" i="1"/>
  <c r="T927" i="1"/>
  <c r="T926" i="1"/>
  <c r="T923" i="1"/>
  <c r="T922" i="1"/>
  <c r="T921" i="1"/>
  <c r="T920" i="1"/>
  <c r="T611" i="1"/>
  <c r="T610" i="1"/>
  <c r="T609" i="1"/>
  <c r="T608" i="1"/>
  <c r="T607" i="1"/>
  <c r="T604" i="1"/>
  <c r="T601" i="1"/>
  <c r="T593" i="1"/>
  <c r="T590" i="1"/>
  <c r="T589" i="1"/>
  <c r="T588" i="1"/>
  <c r="T587" i="1"/>
  <c r="T586" i="1"/>
  <c r="T585" i="1"/>
  <c r="T584" i="1"/>
  <c r="T583" i="1"/>
  <c r="T582" i="1"/>
  <c r="T581" i="1"/>
  <c r="T579" i="1"/>
  <c r="T499" i="1"/>
  <c r="T498" i="1"/>
  <c r="T490" i="1"/>
  <c r="T487" i="1"/>
  <c r="T486" i="1"/>
  <c r="T482" i="1"/>
  <c r="T479" i="1"/>
  <c r="T478" i="1"/>
  <c r="T477" i="1"/>
  <c r="T474" i="1"/>
  <c r="T473" i="1"/>
  <c r="T472" i="1"/>
  <c r="T471" i="1"/>
  <c r="T440" i="1"/>
  <c r="T249" i="1"/>
  <c r="T220" i="1"/>
  <c r="X220" i="1" s="1"/>
  <c r="AC220" i="1" s="1"/>
  <c r="T207" i="1"/>
  <c r="X207" i="1" s="1"/>
  <c r="AC207" i="1" s="1"/>
  <c r="S1149" i="1"/>
  <c r="S1147" i="1"/>
  <c r="S1125" i="1"/>
  <c r="S1124" i="1"/>
  <c r="S1092" i="1"/>
  <c r="S1066" i="1"/>
  <c r="S1061" i="1"/>
  <c r="S1057" i="1"/>
  <c r="S1055" i="1"/>
  <c r="S989" i="1"/>
  <c r="S988" i="1"/>
  <c r="S986" i="1"/>
  <c r="S981" i="1"/>
  <c r="S975" i="1"/>
  <c r="S974" i="1"/>
  <c r="S973" i="1"/>
  <c r="S971" i="1"/>
  <c r="S970" i="1"/>
  <c r="S969" i="1"/>
  <c r="S968" i="1"/>
  <c r="S966" i="1"/>
  <c r="S960" i="1"/>
  <c r="S941" i="1"/>
  <c r="S935" i="1"/>
  <c r="X1599" i="1"/>
  <c r="AC1599" i="1" s="1"/>
  <c r="X1597" i="1"/>
  <c r="AC1597" i="1" s="1"/>
  <c r="X1582" i="1"/>
  <c r="AC1582" i="1" s="1"/>
  <c r="X1576" i="1"/>
  <c r="AC1576" i="1" s="1"/>
  <c r="X1575" i="1"/>
  <c r="AC1575" i="1" s="1"/>
  <c r="X1572" i="1"/>
  <c r="AC1572" i="1" s="1"/>
  <c r="X1567" i="1"/>
  <c r="AC1567" i="1" s="1"/>
  <c r="X1561" i="1"/>
  <c r="AC1561" i="1" s="1"/>
  <c r="X1557" i="1"/>
  <c r="AC1557" i="1" s="1"/>
  <c r="X1548" i="1"/>
  <c r="AC1548" i="1" s="1"/>
  <c r="X1541" i="1"/>
  <c r="AC1541" i="1" s="1"/>
  <c r="X1539" i="1"/>
  <c r="AC1539" i="1" s="1"/>
  <c r="X1538" i="1"/>
  <c r="AC1538" i="1" s="1"/>
  <c r="X1521" i="1"/>
  <c r="X1518" i="1"/>
  <c r="AC1518" i="1" s="1"/>
  <c r="X1517" i="1"/>
  <c r="AC1517" i="1" s="1"/>
  <c r="X1507" i="1"/>
  <c r="AC1507" i="1" s="1"/>
  <c r="X1506" i="1"/>
  <c r="AC1506" i="1" s="1"/>
  <c r="X1505" i="1"/>
  <c r="AC1505" i="1" s="1"/>
  <c r="X1504" i="1"/>
  <c r="AC1504" i="1" s="1"/>
  <c r="X1502" i="1"/>
  <c r="AC1502" i="1" s="1"/>
  <c r="X1501" i="1"/>
  <c r="AC1501" i="1" s="1"/>
  <c r="X1494" i="1"/>
  <c r="AC1494" i="1" s="1"/>
  <c r="X1493" i="1"/>
  <c r="AC1493" i="1" s="1"/>
  <c r="W1490" i="1"/>
  <c r="W1489" i="1"/>
  <c r="X1486" i="1"/>
  <c r="AC1486" i="1" s="1"/>
  <c r="X1484" i="1"/>
  <c r="AC1484" i="1" s="1"/>
  <c r="X1483" i="1"/>
  <c r="AC1483" i="1" s="1"/>
  <c r="X1482" i="1"/>
  <c r="AC1482" i="1" s="1"/>
  <c r="X1459" i="1"/>
  <c r="AC1459" i="1" s="1"/>
  <c r="X1456" i="1"/>
  <c r="AC1456" i="1" s="1"/>
  <c r="X1417" i="1"/>
  <c r="AC1417" i="1" s="1"/>
  <c r="X1399" i="1"/>
  <c r="AC1399" i="1" s="1"/>
  <c r="X1396" i="1"/>
  <c r="AC1396" i="1" s="1"/>
  <c r="X1258" i="1"/>
  <c r="AC1258" i="1" s="1"/>
  <c r="X1257" i="1"/>
  <c r="AC1257" i="1" s="1"/>
  <c r="X1256" i="1"/>
  <c r="AC1256" i="1" s="1"/>
  <c r="X1255" i="1"/>
  <c r="AC1255" i="1" s="1"/>
  <c r="X1254" i="1"/>
  <c r="AC1254" i="1" s="1"/>
  <c r="X1253" i="1"/>
  <c r="AC1253" i="1" s="1"/>
  <c r="X1225" i="1"/>
  <c r="AC1225" i="1" s="1"/>
  <c r="X1183" i="1"/>
  <c r="AC1183" i="1" s="1"/>
  <c r="X1182" i="1"/>
  <c r="AC1182" i="1" s="1"/>
  <c r="X1181" i="1"/>
  <c r="AC1181" i="1" s="1"/>
  <c r="X1172" i="1"/>
  <c r="AC1172" i="1" s="1"/>
  <c r="W1167" i="1"/>
  <c r="X1166" i="1"/>
  <c r="AC1166" i="1" s="1"/>
  <c r="X1165" i="1"/>
  <c r="AC1165" i="1" s="1"/>
  <c r="W1164" i="1"/>
  <c r="R1151" i="1"/>
  <c r="R1150" i="1"/>
  <c r="R1149" i="1"/>
  <c r="R1148" i="1"/>
  <c r="R1147" i="1"/>
  <c r="R1146" i="1"/>
  <c r="R1145" i="1"/>
  <c r="R1143" i="1"/>
  <c r="R1141" i="1"/>
  <c r="R1140" i="1"/>
  <c r="R1139" i="1"/>
  <c r="R1129" i="1"/>
  <c r="R1128" i="1"/>
  <c r="R1125" i="1"/>
  <c r="R1124" i="1"/>
  <c r="R1123" i="1"/>
  <c r="R1113" i="1"/>
  <c r="R1108" i="1"/>
  <c r="R1103" i="1"/>
  <c r="R1100" i="1"/>
  <c r="R1099" i="1"/>
  <c r="R1098" i="1"/>
  <c r="R1096" i="1"/>
  <c r="R1093" i="1"/>
  <c r="R1092" i="1"/>
  <c r="R1089" i="1"/>
  <c r="R1088" i="1"/>
  <c r="R1085" i="1"/>
  <c r="R1084" i="1"/>
  <c r="R1071" i="1"/>
  <c r="R1068" i="1"/>
  <c r="R1067" i="1"/>
  <c r="R1066" i="1"/>
  <c r="R1064" i="1"/>
  <c r="R1063" i="1"/>
  <c r="R1062" i="1"/>
  <c r="R1061" i="1"/>
  <c r="R1060" i="1"/>
  <c r="R1059" i="1"/>
  <c r="R1057" i="1"/>
  <c r="R1056" i="1"/>
  <c r="R1054" i="1"/>
  <c r="R1053" i="1"/>
  <c r="R1052" i="1"/>
  <c r="R1049" i="1"/>
  <c r="R1009" i="1"/>
  <c r="R1007" i="1"/>
  <c r="R1002" i="1"/>
  <c r="R999" i="1"/>
  <c r="R998" i="1"/>
  <c r="R997" i="1"/>
  <c r="R996" i="1"/>
  <c r="R995" i="1"/>
  <c r="R994" i="1"/>
  <c r="R993" i="1"/>
  <c r="R990" i="1"/>
  <c r="R989" i="1"/>
  <c r="R988" i="1"/>
  <c r="R987" i="1"/>
  <c r="R986" i="1"/>
  <c r="R985" i="1"/>
  <c r="R982" i="1"/>
  <c r="R981" i="1"/>
  <c r="R978" i="1"/>
  <c r="R976" i="1"/>
  <c r="R975" i="1"/>
  <c r="R974" i="1"/>
  <c r="R973" i="1"/>
  <c r="R972" i="1"/>
  <c r="R971" i="1"/>
  <c r="R970" i="1"/>
  <c r="R969" i="1"/>
  <c r="R963" i="1"/>
  <c r="R960" i="1"/>
  <c r="R959" i="1"/>
  <c r="R956" i="1"/>
  <c r="R955" i="1"/>
  <c r="R950" i="1"/>
  <c r="R947" i="1"/>
  <c r="R946" i="1"/>
  <c r="R945" i="1"/>
  <c r="R944" i="1"/>
  <c r="R943" i="1"/>
  <c r="R941" i="1"/>
  <c r="R939" i="1"/>
  <c r="R938" i="1"/>
  <c r="R937" i="1"/>
  <c r="R935" i="1"/>
  <c r="R933" i="1"/>
  <c r="R932" i="1"/>
  <c r="R930" i="1"/>
  <c r="R927" i="1"/>
  <c r="R926" i="1"/>
  <c r="R923" i="1"/>
  <c r="R922" i="1"/>
  <c r="R921" i="1"/>
  <c r="R920" i="1"/>
  <c r="R611" i="1"/>
  <c r="R610" i="1"/>
  <c r="R609" i="1"/>
  <c r="R608" i="1"/>
  <c r="R604" i="1"/>
  <c r="R601" i="1"/>
  <c r="R593" i="1"/>
  <c r="R590" i="1"/>
  <c r="R589" i="1"/>
  <c r="R588" i="1"/>
  <c r="R587" i="1"/>
  <c r="R586" i="1"/>
  <c r="R585" i="1"/>
  <c r="R584" i="1"/>
  <c r="R583" i="1"/>
  <c r="R582" i="1"/>
  <c r="R581" i="1"/>
  <c r="R579" i="1"/>
  <c r="R499" i="1"/>
  <c r="R498" i="1"/>
  <c r="R490" i="1"/>
  <c r="R487" i="1"/>
  <c r="R486" i="1"/>
  <c r="R482" i="1"/>
  <c r="R477" i="1"/>
  <c r="R474" i="1"/>
  <c r="R473" i="1"/>
  <c r="R472" i="1"/>
  <c r="R471" i="1"/>
  <c r="R465" i="1"/>
  <c r="X465" i="1" s="1"/>
  <c r="AC465" i="1" s="1"/>
  <c r="R452" i="1"/>
  <c r="R447" i="1"/>
  <c r="X447" i="1" s="1"/>
  <c r="AC447" i="1" s="1"/>
  <c r="R440" i="1"/>
  <c r="R413" i="1"/>
  <c r="X413" i="1" s="1"/>
  <c r="AC413" i="1" s="1"/>
  <c r="R373" i="1"/>
  <c r="X373" i="1" s="1"/>
  <c r="AC373" i="1" s="1"/>
  <c r="R372" i="1"/>
  <c r="X372" i="1" s="1"/>
  <c r="AC372" i="1" s="1"/>
  <c r="R371" i="1"/>
  <c r="R370" i="1"/>
  <c r="X370" i="1" s="1"/>
  <c r="AC370" i="1" s="1"/>
  <c r="R251" i="1"/>
  <c r="R250" i="1"/>
  <c r="X250" i="1" s="1"/>
  <c r="AC250" i="1" s="1"/>
  <c r="R249" i="1"/>
  <c r="R246" i="1"/>
  <c r="R243" i="1"/>
  <c r="P1151" i="1"/>
  <c r="P1150" i="1"/>
  <c r="P1149" i="1"/>
  <c r="P1148" i="1"/>
  <c r="P1147" i="1"/>
  <c r="P1146" i="1"/>
  <c r="P1145" i="1"/>
  <c r="P1143" i="1"/>
  <c r="P1140" i="1"/>
  <c r="P1139" i="1"/>
  <c r="P1128" i="1"/>
  <c r="P1120" i="1"/>
  <c r="P1108" i="1"/>
  <c r="P1093" i="1"/>
  <c r="P1089" i="1"/>
  <c r="P1088" i="1"/>
  <c r="P1084" i="1"/>
  <c r="P1071" i="1"/>
  <c r="P1067" i="1"/>
  <c r="P1066" i="1"/>
  <c r="P1064" i="1"/>
  <c r="P1063" i="1"/>
  <c r="P1062" i="1"/>
  <c r="P1061" i="1"/>
  <c r="P1059" i="1"/>
  <c r="P1056" i="1"/>
  <c r="P1055" i="1"/>
  <c r="P1054" i="1"/>
  <c r="P1052" i="1"/>
  <c r="P1049" i="1"/>
  <c r="P1009" i="1"/>
  <c r="P1007" i="1"/>
  <c r="P1002" i="1"/>
  <c r="P999" i="1"/>
  <c r="P998" i="1"/>
  <c r="P997" i="1"/>
  <c r="P993" i="1"/>
  <c r="P990" i="1"/>
  <c r="P989" i="1"/>
  <c r="P988" i="1"/>
  <c r="P987" i="1"/>
  <c r="P986" i="1"/>
  <c r="P985" i="1"/>
  <c r="P982" i="1"/>
  <c r="P981" i="1"/>
  <c r="P976" i="1"/>
  <c r="P974" i="1"/>
  <c r="P973" i="1"/>
  <c r="P971" i="1"/>
  <c r="P970" i="1"/>
  <c r="P969" i="1"/>
  <c r="P968" i="1"/>
  <c r="P966" i="1"/>
  <c r="P960" i="1"/>
  <c r="P959" i="1"/>
  <c r="P955" i="1"/>
  <c r="P943" i="1"/>
  <c r="P941" i="1"/>
  <c r="P935" i="1"/>
  <c r="P933" i="1"/>
  <c r="P927" i="1"/>
  <c r="P926" i="1"/>
  <c r="P923" i="1"/>
  <c r="P922" i="1"/>
  <c r="P920" i="1"/>
  <c r="P611" i="1"/>
  <c r="P610" i="1"/>
  <c r="P601" i="1"/>
  <c r="P593" i="1"/>
  <c r="P590" i="1"/>
  <c r="P589" i="1"/>
  <c r="P588" i="1"/>
  <c r="P586" i="1"/>
  <c r="P582" i="1"/>
  <c r="P581" i="1"/>
  <c r="P499" i="1"/>
  <c r="P498" i="1"/>
  <c r="P490" i="1"/>
  <c r="P484" i="1"/>
  <c r="P478" i="1"/>
  <c r="P474" i="1"/>
  <c r="P473" i="1"/>
  <c r="P472" i="1"/>
  <c r="P471" i="1"/>
  <c r="O1151" i="1"/>
  <c r="O1150" i="1"/>
  <c r="O1149" i="1"/>
  <c r="O1148" i="1"/>
  <c r="O1147" i="1"/>
  <c r="O1146" i="1"/>
  <c r="O1145" i="1"/>
  <c r="O1143" i="1"/>
  <c r="O1140" i="1"/>
  <c r="O1139" i="1"/>
  <c r="O1129" i="1"/>
  <c r="O1128" i="1"/>
  <c r="O1125" i="1"/>
  <c r="O1124" i="1"/>
  <c r="O1123" i="1"/>
  <c r="O1120" i="1"/>
  <c r="O1113" i="1"/>
  <c r="O1108" i="1"/>
  <c r="O1103" i="1"/>
  <c r="O1100" i="1"/>
  <c r="O1099" i="1"/>
  <c r="O1098" i="1"/>
  <c r="O1096" i="1"/>
  <c r="O1093" i="1"/>
  <c r="O1092" i="1"/>
  <c r="O1089" i="1"/>
  <c r="O1088" i="1"/>
  <c r="O1085" i="1"/>
  <c r="O1083" i="1"/>
  <c r="O1071" i="1"/>
  <c r="O1067" i="1"/>
  <c r="O1066" i="1"/>
  <c r="O1064" i="1"/>
  <c r="O1063" i="1"/>
  <c r="O1062" i="1"/>
  <c r="O1061" i="1"/>
  <c r="O1060" i="1"/>
  <c r="O1059" i="1"/>
  <c r="O1056" i="1"/>
  <c r="O1055" i="1"/>
  <c r="O1054" i="1"/>
  <c r="O1053" i="1"/>
  <c r="O1052" i="1"/>
  <c r="O1049" i="1"/>
  <c r="O1009" i="1"/>
  <c r="O1007" i="1"/>
  <c r="O1002" i="1"/>
  <c r="O999" i="1"/>
  <c r="O998" i="1"/>
  <c r="O997" i="1"/>
  <c r="O993" i="1"/>
  <c r="O990" i="1"/>
  <c r="O989" i="1"/>
  <c r="O988" i="1"/>
  <c r="O987" i="1"/>
  <c r="O986" i="1"/>
  <c r="O985" i="1"/>
  <c r="O982" i="1"/>
  <c r="O981" i="1"/>
  <c r="O976" i="1"/>
  <c r="O974" i="1"/>
  <c r="O973" i="1"/>
  <c r="O972" i="1"/>
  <c r="O971" i="1"/>
  <c r="O970" i="1"/>
  <c r="O969" i="1"/>
  <c r="O968" i="1"/>
  <c r="O966" i="1"/>
  <c r="O963" i="1"/>
  <c r="O960" i="1"/>
  <c r="O959" i="1"/>
  <c r="O956" i="1"/>
  <c r="O955" i="1"/>
  <c r="O950" i="1"/>
  <c r="O947" i="1"/>
  <c r="O946" i="1"/>
  <c r="O945" i="1"/>
  <c r="O943" i="1"/>
  <c r="O941" i="1"/>
  <c r="O939" i="1"/>
  <c r="O938" i="1"/>
  <c r="O937" i="1"/>
  <c r="O935" i="1"/>
  <c r="O933" i="1"/>
  <c r="O932" i="1"/>
  <c r="O930" i="1"/>
  <c r="O927" i="1"/>
  <c r="O926" i="1"/>
  <c r="O923" i="1"/>
  <c r="O922" i="1"/>
  <c r="O921" i="1"/>
  <c r="O920" i="1"/>
  <c r="O611" i="1"/>
  <c r="O610" i="1"/>
  <c r="O609" i="1"/>
  <c r="O608" i="1"/>
  <c r="O607" i="1"/>
  <c r="O604" i="1"/>
  <c r="O601" i="1"/>
  <c r="O593" i="1"/>
  <c r="O590" i="1"/>
  <c r="O589" i="1"/>
  <c r="O588" i="1"/>
  <c r="O587" i="1"/>
  <c r="O586" i="1"/>
  <c r="O585" i="1"/>
  <c r="O584" i="1"/>
  <c r="O583" i="1"/>
  <c r="O582" i="1"/>
  <c r="O581" i="1"/>
  <c r="O579" i="1"/>
  <c r="O499" i="1"/>
  <c r="O498" i="1"/>
  <c r="O490" i="1"/>
  <c r="O487" i="1"/>
  <c r="O486" i="1"/>
  <c r="O485" i="1"/>
  <c r="O484" i="1"/>
  <c r="O479" i="1"/>
  <c r="O478" i="1"/>
  <c r="O477" i="1"/>
  <c r="O474" i="1"/>
  <c r="O473" i="1"/>
  <c r="O472" i="1"/>
  <c r="O471" i="1"/>
  <c r="N1151" i="1"/>
  <c r="N1150" i="1"/>
  <c r="N1146" i="1"/>
  <c r="N1145" i="1"/>
  <c r="N1143" i="1"/>
  <c r="N1140" i="1"/>
  <c r="N1139" i="1"/>
  <c r="N1128" i="1"/>
  <c r="N1125" i="1"/>
  <c r="N1124" i="1"/>
  <c r="N1123" i="1"/>
  <c r="N1120" i="1"/>
  <c r="N1117" i="1"/>
  <c r="N1108" i="1"/>
  <c r="N1103" i="1"/>
  <c r="N1100" i="1"/>
  <c r="N1099" i="1"/>
  <c r="N1098" i="1"/>
  <c r="N1096" i="1"/>
  <c r="N1093" i="1"/>
  <c r="N1092" i="1"/>
  <c r="N1089" i="1"/>
  <c r="N1083" i="1"/>
  <c r="N1071" i="1"/>
  <c r="N1066" i="1"/>
  <c r="N1059" i="1"/>
  <c r="N1052" i="1"/>
  <c r="N990" i="1"/>
  <c r="N989" i="1"/>
  <c r="N988" i="1"/>
  <c r="N987" i="1"/>
  <c r="N986" i="1"/>
  <c r="N985" i="1"/>
  <c r="N982" i="1"/>
  <c r="N981" i="1"/>
  <c r="N978" i="1"/>
  <c r="N975" i="1"/>
  <c r="N974" i="1"/>
  <c r="N956" i="1"/>
  <c r="N955" i="1"/>
  <c r="N950" i="1"/>
  <c r="N947" i="1"/>
  <c r="N946" i="1"/>
  <c r="N945" i="1"/>
  <c r="N943" i="1"/>
  <c r="N939" i="1"/>
  <c r="N938" i="1"/>
  <c r="N937" i="1"/>
  <c r="N935" i="1"/>
  <c r="N933" i="1"/>
  <c r="N932" i="1"/>
  <c r="N930" i="1"/>
  <c r="N927" i="1"/>
  <c r="N926" i="1"/>
  <c r="N923" i="1"/>
  <c r="N922" i="1"/>
  <c r="N921" i="1"/>
  <c r="N920" i="1"/>
  <c r="N586" i="1"/>
  <c r="N582" i="1"/>
  <c r="N498" i="1"/>
  <c r="N490" i="1"/>
  <c r="N477" i="1"/>
  <c r="N474" i="1"/>
  <c r="N473" i="1"/>
  <c r="N472" i="1"/>
  <c r="N471" i="1"/>
  <c r="M1151" i="1"/>
  <c r="M1150" i="1"/>
  <c r="M1149" i="1"/>
  <c r="M1148" i="1"/>
  <c r="M1147" i="1"/>
  <c r="M1146" i="1"/>
  <c r="M1145" i="1"/>
  <c r="M1143" i="1"/>
  <c r="M1140" i="1"/>
  <c r="M1139" i="1"/>
  <c r="M1128" i="1"/>
  <c r="M1120" i="1"/>
  <c r="M1108" i="1"/>
  <c r="M1089" i="1"/>
  <c r="M1088" i="1"/>
  <c r="M1067" i="1"/>
  <c r="M1066" i="1"/>
  <c r="M1057" i="1"/>
  <c r="M1055" i="1"/>
  <c r="M1054" i="1"/>
  <c r="M1052" i="1"/>
  <c r="M1049" i="1"/>
  <c r="M1009" i="1"/>
  <c r="M1007" i="1"/>
  <c r="M1002" i="1"/>
  <c r="M999" i="1"/>
  <c r="M990" i="1"/>
  <c r="M982" i="1"/>
  <c r="M981" i="1"/>
  <c r="M960" i="1"/>
  <c r="M959" i="1"/>
  <c r="M956" i="1"/>
  <c r="M955" i="1"/>
  <c r="M950" i="1"/>
  <c r="M941" i="1"/>
  <c r="M935" i="1"/>
  <c r="M933" i="1"/>
  <c r="M927" i="1"/>
  <c r="M926" i="1"/>
  <c r="M923" i="1"/>
  <c r="M922" i="1"/>
  <c r="M920" i="1"/>
  <c r="M589" i="1"/>
  <c r="M588" i="1"/>
  <c r="M581" i="1"/>
  <c r="M490" i="1"/>
  <c r="M486" i="1"/>
  <c r="M479" i="1"/>
  <c r="M478" i="1"/>
  <c r="M477" i="1"/>
  <c r="L1151" i="1"/>
  <c r="L1150" i="1"/>
  <c r="L1149" i="1"/>
  <c r="L1148" i="1"/>
  <c r="L1147" i="1"/>
  <c r="L1146" i="1"/>
  <c r="L1145" i="1"/>
  <c r="L1143" i="1"/>
  <c r="L1140" i="1"/>
  <c r="L1139" i="1"/>
  <c r="L1129" i="1"/>
  <c r="L1128" i="1"/>
  <c r="L1125" i="1"/>
  <c r="L1124" i="1"/>
  <c r="L1123" i="1"/>
  <c r="L1120" i="1"/>
  <c r="L1108" i="1"/>
  <c r="L1103" i="1"/>
  <c r="L1100" i="1"/>
  <c r="L1099" i="1"/>
  <c r="L1098" i="1"/>
  <c r="L1096" i="1"/>
  <c r="L1093" i="1"/>
  <c r="L1092" i="1"/>
  <c r="L1089" i="1"/>
  <c r="L1088" i="1"/>
  <c r="L1085" i="1"/>
  <c r="L1084" i="1"/>
  <c r="L1083" i="1"/>
  <c r="L1071" i="1"/>
  <c r="L1068" i="1"/>
  <c r="L1067" i="1"/>
  <c r="L1066" i="1"/>
  <c r="L1064" i="1"/>
  <c r="L1063" i="1"/>
  <c r="L1062" i="1"/>
  <c r="L1061" i="1"/>
  <c r="L1060" i="1"/>
  <c r="L1059" i="1"/>
  <c r="L1057" i="1"/>
  <c r="L1056" i="1"/>
  <c r="L1055" i="1"/>
  <c r="L1054" i="1"/>
  <c r="L1053" i="1"/>
  <c r="L1052" i="1"/>
  <c r="L1049" i="1"/>
  <c r="L1009" i="1"/>
  <c r="L1007" i="1"/>
  <c r="L1002" i="1"/>
  <c r="L999" i="1"/>
  <c r="L998" i="1"/>
  <c r="L997" i="1"/>
  <c r="L996" i="1"/>
  <c r="L995" i="1"/>
  <c r="L994" i="1"/>
  <c r="L993" i="1"/>
  <c r="L990" i="1"/>
  <c r="L989" i="1"/>
  <c r="L988" i="1"/>
  <c r="L987" i="1"/>
  <c r="L986" i="1"/>
  <c r="L985" i="1"/>
  <c r="L982" i="1"/>
  <c r="L981" i="1"/>
  <c r="L978" i="1"/>
  <c r="L976" i="1"/>
  <c r="L975" i="1"/>
  <c r="L974" i="1"/>
  <c r="L973" i="1"/>
  <c r="L972" i="1"/>
  <c r="L971" i="1"/>
  <c r="L970" i="1"/>
  <c r="L969" i="1"/>
  <c r="L968" i="1"/>
  <c r="L966" i="1"/>
  <c r="L963" i="1"/>
  <c r="L960" i="1"/>
  <c r="L959" i="1"/>
  <c r="L956" i="1"/>
  <c r="L955" i="1"/>
  <c r="L950" i="1"/>
  <c r="L947" i="1"/>
  <c r="L946" i="1"/>
  <c r="L945" i="1"/>
  <c r="L943" i="1"/>
  <c r="L941" i="1"/>
  <c r="L939" i="1"/>
  <c r="L938" i="1"/>
  <c r="L937" i="1"/>
  <c r="L935" i="1"/>
  <c r="L933" i="1"/>
  <c r="L932" i="1"/>
  <c r="L930" i="1"/>
  <c r="L927" i="1"/>
  <c r="L926" i="1"/>
  <c r="L923" i="1"/>
  <c r="L922" i="1"/>
  <c r="L921" i="1"/>
  <c r="L920" i="1"/>
  <c r="L611" i="1"/>
  <c r="L610" i="1"/>
  <c r="L609" i="1"/>
  <c r="L608" i="1"/>
  <c r="L607" i="1"/>
  <c r="L604" i="1"/>
  <c r="L601" i="1"/>
  <c r="L593" i="1"/>
  <c r="L590" i="1"/>
  <c r="L589" i="1"/>
  <c r="L588" i="1"/>
  <c r="L587" i="1"/>
  <c r="L586" i="1"/>
  <c r="L585" i="1"/>
  <c r="L584" i="1"/>
  <c r="L583" i="1"/>
  <c r="L582" i="1"/>
  <c r="L581" i="1"/>
  <c r="L579" i="1"/>
  <c r="L499" i="1"/>
  <c r="L498" i="1"/>
  <c r="L490" i="1"/>
  <c r="L487" i="1"/>
  <c r="L486" i="1"/>
  <c r="L485" i="1"/>
  <c r="L484" i="1"/>
  <c r="L482" i="1"/>
  <c r="L479" i="1"/>
  <c r="L478" i="1"/>
  <c r="L477" i="1"/>
  <c r="L474" i="1"/>
  <c r="L473" i="1"/>
  <c r="L472" i="1"/>
  <c r="L471" i="1"/>
  <c r="V208" i="1"/>
  <c r="U208" i="1"/>
  <c r="T1058" i="1"/>
  <c r="T208" i="1"/>
  <c r="R208" i="1"/>
  <c r="X227" i="1"/>
  <c r="AC227" i="1" s="1"/>
  <c r="R1058" i="1"/>
  <c r="P1058" i="1"/>
  <c r="AC1521" i="1" l="1"/>
  <c r="AC1523" i="1" s="1"/>
  <c r="X1523" i="1"/>
  <c r="W946" i="1"/>
  <c r="W956" i="1"/>
  <c r="W966" i="1"/>
  <c r="W971" i="1"/>
  <c r="W982" i="1"/>
  <c r="W994" i="1"/>
  <c r="W1059" i="1"/>
  <c r="W1063" i="1"/>
  <c r="W969" i="1"/>
  <c r="W973" i="1"/>
  <c r="W1083" i="1"/>
  <c r="W1247" i="1"/>
  <c r="W1480" i="1"/>
  <c r="W1529" i="1"/>
  <c r="W440" i="1"/>
  <c r="W944" i="1"/>
  <c r="W950" i="1"/>
  <c r="W978" i="1"/>
  <c r="W996" i="1"/>
  <c r="W1163" i="1"/>
  <c r="W1472" i="1"/>
  <c r="W1533" i="1"/>
  <c r="W845" i="1"/>
  <c r="W867" i="1"/>
  <c r="W872" i="1"/>
  <c r="W882" i="1"/>
  <c r="W866" i="1"/>
  <c r="W1383" i="1"/>
  <c r="W473" i="1"/>
  <c r="W479" i="1"/>
  <c r="W499" i="1"/>
  <c r="W583" i="1"/>
  <c r="W587" i="1"/>
  <c r="W593" i="1"/>
  <c r="W608" i="1"/>
  <c r="W920" i="1"/>
  <c r="W926" i="1"/>
  <c r="W933" i="1"/>
  <c r="W938" i="1"/>
  <c r="W945" i="1"/>
  <c r="W955" i="1"/>
  <c r="W963" i="1"/>
  <c r="W970" i="1"/>
  <c r="W974" i="1"/>
  <c r="W981" i="1"/>
  <c r="W987" i="1"/>
  <c r="W993" i="1"/>
  <c r="W997" i="1"/>
  <c r="W1007" i="1"/>
  <c r="W1053" i="1"/>
  <c r="W1057" i="1"/>
  <c r="W1062" i="1"/>
  <c r="W1067" i="1"/>
  <c r="W1084" i="1"/>
  <c r="W1092" i="1"/>
  <c r="W1099" i="1"/>
  <c r="W1128" i="1"/>
  <c r="W1143" i="1"/>
  <c r="W1148" i="1"/>
  <c r="W1156" i="1"/>
  <c r="W1178" i="1"/>
  <c r="W1234" i="1"/>
  <c r="W1248" i="1"/>
  <c r="W1473" i="1"/>
  <c r="W1481" i="1"/>
  <c r="W1511" i="1"/>
  <c r="W1525" i="1"/>
  <c r="W1530" i="1"/>
  <c r="W1534" i="1"/>
  <c r="W1544" i="1"/>
  <c r="W1556" i="1"/>
  <c r="W1581" i="1"/>
  <c r="W1593" i="1"/>
  <c r="W263" i="1"/>
  <c r="W548" i="1"/>
  <c r="W556" i="1"/>
  <c r="W560" i="1"/>
  <c r="W787" i="1"/>
  <c r="W791" i="1"/>
  <c r="W795" i="1"/>
  <c r="W799" i="1"/>
  <c r="W803" i="1"/>
  <c r="W807" i="1"/>
  <c r="W810" i="1"/>
  <c r="W816" i="1"/>
  <c r="W820" i="1"/>
  <c r="W824" i="1"/>
  <c r="W830" i="1"/>
  <c r="W834" i="1"/>
  <c r="W838" i="1"/>
  <c r="W842" i="1"/>
  <c r="W856" i="1"/>
  <c r="W864" i="1"/>
  <c r="W869" i="1"/>
  <c r="W873" i="1"/>
  <c r="W883" i="1"/>
  <c r="W924" i="1"/>
  <c r="W1065" i="1"/>
  <c r="W1138" i="1"/>
  <c r="W1192" i="1"/>
  <c r="W1394" i="1"/>
  <c r="W474" i="1"/>
  <c r="W579" i="1"/>
  <c r="W584" i="1"/>
  <c r="W588" i="1"/>
  <c r="W601" i="1"/>
  <c r="W609" i="1"/>
  <c r="W921" i="1"/>
  <c r="W927" i="1"/>
  <c r="W935" i="1"/>
  <c r="W939" i="1"/>
  <c r="W975" i="1"/>
  <c r="W988" i="1"/>
  <c r="W998" i="1"/>
  <c r="W1009" i="1"/>
  <c r="W1054" i="1"/>
  <c r="W472" i="1"/>
  <c r="W478" i="1"/>
  <c r="W498" i="1"/>
  <c r="W582" i="1"/>
  <c r="W586" i="1"/>
  <c r="W590" i="1"/>
  <c r="W607" i="1"/>
  <c r="W611" i="1"/>
  <c r="W923" i="1"/>
  <c r="W932" i="1"/>
  <c r="W937" i="1"/>
  <c r="W943" i="1"/>
  <c r="W960" i="1"/>
  <c r="W986" i="1"/>
  <c r="W990" i="1"/>
  <c r="W1002" i="1"/>
  <c r="W1052" i="1"/>
  <c r="W1056" i="1"/>
  <c r="W1061" i="1"/>
  <c r="W1066" i="1"/>
  <c r="W1089" i="1"/>
  <c r="W1098" i="1"/>
  <c r="W1108" i="1"/>
  <c r="W1125" i="1"/>
  <c r="W1140" i="1"/>
  <c r="W1147" i="1"/>
  <c r="W1151" i="1"/>
  <c r="W1510" i="1"/>
  <c r="W1514" i="1"/>
  <c r="W1537" i="1"/>
  <c r="W1555" i="1"/>
  <c r="W1579" i="1"/>
  <c r="W1592" i="1"/>
  <c r="W262" i="1"/>
  <c r="W551" i="1"/>
  <c r="W555" i="1"/>
  <c r="W559" i="1"/>
  <c r="W667" i="1"/>
  <c r="W790" i="1"/>
  <c r="W794" i="1"/>
  <c r="W798" i="1"/>
  <c r="W802" i="1"/>
  <c r="W809" i="1"/>
  <c r="W813" i="1"/>
  <c r="W819" i="1"/>
  <c r="W823" i="1"/>
  <c r="W833" i="1"/>
  <c r="W837" i="1"/>
  <c r="W841" i="1"/>
  <c r="W861" i="1"/>
  <c r="W919" i="1"/>
  <c r="W942" i="1"/>
  <c r="W1137" i="1"/>
  <c r="W1068" i="1"/>
  <c r="W1085" i="1"/>
  <c r="W1093" i="1"/>
  <c r="W1100" i="1"/>
  <c r="W1123" i="1"/>
  <c r="W1129" i="1"/>
  <c r="W1145" i="1"/>
  <c r="W1149" i="1"/>
  <c r="W1159" i="1"/>
  <c r="W1179" i="1"/>
  <c r="W1243" i="1"/>
  <c r="W1251" i="1"/>
  <c r="W1477" i="1"/>
  <c r="W1485" i="1"/>
  <c r="W1512" i="1"/>
  <c r="W1527" i="1"/>
  <c r="W1531" i="1"/>
  <c r="W1535" i="1"/>
  <c r="W1546" i="1"/>
  <c r="W1558" i="1"/>
  <c r="W1589" i="1"/>
  <c r="W1595" i="1"/>
  <c r="W1113" i="1"/>
  <c r="W247" i="1"/>
  <c r="W259" i="1"/>
  <c r="W260" i="1"/>
  <c r="X466" i="1"/>
  <c r="AC466" i="1" s="1"/>
  <c r="W549" i="1"/>
  <c r="W553" i="1"/>
  <c r="W557" i="1"/>
  <c r="W561" i="1"/>
  <c r="W788" i="1"/>
  <c r="W792" i="1"/>
  <c r="W796" i="1"/>
  <c r="W800" i="1"/>
  <c r="W804" i="1"/>
  <c r="W811" i="1"/>
  <c r="W817" i="1"/>
  <c r="W821" i="1"/>
  <c r="W827" i="1"/>
  <c r="W831" i="1"/>
  <c r="W835" i="1"/>
  <c r="W839" i="1"/>
  <c r="W843" i="1"/>
  <c r="W865" i="1"/>
  <c r="W870" i="1"/>
  <c r="W874" i="1"/>
  <c r="W916" i="1"/>
  <c r="W925" i="1"/>
  <c r="W1110" i="1"/>
  <c r="W1142" i="1"/>
  <c r="W1201" i="1"/>
  <c r="W1500" i="1"/>
  <c r="W471" i="1"/>
  <c r="W477" i="1"/>
  <c r="W490" i="1"/>
  <c r="W581" i="1"/>
  <c r="W585" i="1"/>
  <c r="W589" i="1"/>
  <c r="W604" i="1"/>
  <c r="W610" i="1"/>
  <c r="W922" i="1"/>
  <c r="W930" i="1"/>
  <c r="W941" i="1"/>
  <c r="W947" i="1"/>
  <c r="W959" i="1"/>
  <c r="W968" i="1"/>
  <c r="W972" i="1"/>
  <c r="W976" i="1"/>
  <c r="W985" i="1"/>
  <c r="W989" i="1"/>
  <c r="W995" i="1"/>
  <c r="W999" i="1"/>
  <c r="W1049" i="1"/>
  <c r="W1055" i="1"/>
  <c r="W1060" i="1"/>
  <c r="W1064" i="1"/>
  <c r="W1071" i="1"/>
  <c r="W1088" i="1"/>
  <c r="W1096" i="1"/>
  <c r="W1103" i="1"/>
  <c r="W1124" i="1"/>
  <c r="W1139" i="1"/>
  <c r="W1146" i="1"/>
  <c r="W1150" i="1"/>
  <c r="W1162" i="1"/>
  <c r="W1180" i="1"/>
  <c r="W1246" i="1"/>
  <c r="W1306" i="1"/>
  <c r="W1479" i="1"/>
  <c r="W1497" i="1"/>
  <c r="W1513" i="1"/>
  <c r="W1528" i="1"/>
  <c r="W1532" i="1"/>
  <c r="W1536" i="1"/>
  <c r="W1547" i="1"/>
  <c r="W1571" i="1"/>
  <c r="W1591" i="1"/>
  <c r="W1596" i="1"/>
  <c r="W1141" i="1"/>
  <c r="W554" i="1"/>
  <c r="W558" i="1"/>
  <c r="W614" i="1"/>
  <c r="W789" i="1"/>
  <c r="W793" i="1"/>
  <c r="W797" i="1"/>
  <c r="W801" i="1"/>
  <c r="W805" i="1"/>
  <c r="W808" i="1"/>
  <c r="W812" i="1"/>
  <c r="W818" i="1"/>
  <c r="W829" i="1"/>
  <c r="W832" i="1"/>
  <c r="W836" i="1"/>
  <c r="W840" i="1"/>
  <c r="W844" i="1"/>
  <c r="W854" i="1"/>
  <c r="W858" i="1"/>
  <c r="W871" i="1"/>
  <c r="W881" i="1"/>
  <c r="W917" i="1"/>
  <c r="W940" i="1"/>
  <c r="W1130" i="1"/>
  <c r="W1144" i="1"/>
  <c r="W248" i="1"/>
  <c r="X237" i="1"/>
  <c r="AC237" i="1" s="1"/>
  <c r="X233" i="1"/>
  <c r="AC233" i="1" s="1"/>
  <c r="X215" i="1"/>
  <c r="AC215" i="1" s="1"/>
  <c r="X241" i="1"/>
  <c r="AC241" i="1" s="1"/>
  <c r="X482" i="1"/>
  <c r="AC482" i="1" s="1"/>
  <c r="X1462" i="1"/>
  <c r="AC1462" i="1" s="1"/>
  <c r="X670" i="1"/>
  <c r="AC670" i="1" s="1"/>
  <c r="X786" i="1"/>
  <c r="AC786" i="1" s="1"/>
  <c r="X236" i="1"/>
  <c r="AC236" i="1" s="1"/>
  <c r="X234" i="1"/>
  <c r="AC234" i="1" s="1"/>
  <c r="X487" i="1"/>
  <c r="AC487" i="1" s="1"/>
  <c r="X1170" i="1"/>
  <c r="AC1170" i="1" s="1"/>
  <c r="X850" i="1"/>
  <c r="AC850" i="1" s="1"/>
  <c r="X1196" i="1"/>
  <c r="AC1196" i="1" s="1"/>
  <c r="X1320" i="1"/>
  <c r="AC1320" i="1" s="1"/>
  <c r="X1335" i="1"/>
  <c r="AC1335" i="1" s="1"/>
  <c r="X1348" i="1"/>
  <c r="AC1348" i="1" s="1"/>
  <c r="X1380" i="1"/>
  <c r="AC1380" i="1" s="1"/>
  <c r="X1403" i="1"/>
  <c r="AC1403" i="1" s="1"/>
  <c r="X814" i="1"/>
  <c r="AC814" i="1" s="1"/>
  <c r="X665" i="1"/>
  <c r="AC665" i="1" s="1"/>
  <c r="X783" i="1"/>
  <c r="AC783" i="1" s="1"/>
  <c r="X198" i="1"/>
  <c r="AC198" i="1" s="1"/>
  <c r="X253" i="1"/>
  <c r="AC253" i="1" s="1"/>
  <c r="X851" i="1"/>
  <c r="AC851" i="1" s="1"/>
  <c r="X855" i="1"/>
  <c r="AC855" i="1" s="1"/>
  <c r="X1186" i="1"/>
  <c r="AC1186" i="1" s="1"/>
  <c r="X1326" i="1"/>
  <c r="AC1326" i="1" s="1"/>
  <c r="X666" i="1"/>
  <c r="AC666" i="1" s="1"/>
  <c r="X238" i="1"/>
  <c r="AC238" i="1" s="1"/>
  <c r="X196" i="1"/>
  <c r="AC196" i="1" s="1"/>
  <c r="X484" i="1"/>
  <c r="AC484" i="1" s="1"/>
  <c r="X1171" i="1"/>
  <c r="AC1171" i="1" s="1"/>
  <c r="X219" i="1"/>
  <c r="AC219" i="1" s="1"/>
  <c r="X552" i="1"/>
  <c r="AC552" i="1" s="1"/>
  <c r="X806" i="1"/>
  <c r="AC806" i="1" s="1"/>
  <c r="X846" i="1"/>
  <c r="AC846" i="1" s="1"/>
  <c r="X197" i="1"/>
  <c r="AC197" i="1" s="1"/>
  <c r="X269" i="1"/>
  <c r="AC269" i="1" s="1"/>
  <c r="X208" i="1"/>
  <c r="AC208" i="1" s="1"/>
  <c r="X485" i="1"/>
  <c r="AC485" i="1" s="1"/>
  <c r="X1175" i="1"/>
  <c r="AC1175" i="1" s="1"/>
  <c r="X1117" i="1"/>
  <c r="AC1117" i="1" s="1"/>
  <c r="X822" i="1"/>
  <c r="AC822" i="1" s="1"/>
  <c r="X852" i="1"/>
  <c r="AC852" i="1" s="1"/>
  <c r="X1198" i="1"/>
  <c r="AC1198" i="1" s="1"/>
  <c r="X1228" i="1"/>
  <c r="AC1228" i="1" s="1"/>
  <c r="X1327" i="1"/>
  <c r="AC1327" i="1" s="1"/>
  <c r="X1346" i="1"/>
  <c r="AC1346" i="1" s="1"/>
  <c r="X1382" i="1"/>
  <c r="AC1382" i="1" s="1"/>
  <c r="X1334" i="1"/>
  <c r="AC1334" i="1" s="1"/>
  <c r="X782" i="1"/>
  <c r="AC782" i="1" s="1"/>
  <c r="X214" i="1"/>
  <c r="AC214" i="1" s="1"/>
  <c r="X486" i="1"/>
  <c r="AC486" i="1" s="1"/>
  <c r="X1120" i="1"/>
  <c r="AC1120" i="1" s="1"/>
  <c r="X1177" i="1"/>
  <c r="AC1177" i="1" s="1"/>
  <c r="X235" i="1"/>
  <c r="AC235" i="1" s="1"/>
  <c r="X508" i="1"/>
  <c r="AC508" i="1" s="1"/>
  <c r="X550" i="1"/>
  <c r="AC550" i="1" s="1"/>
  <c r="X849" i="1"/>
  <c r="AC849" i="1" s="1"/>
  <c r="X853" i="1"/>
  <c r="AC853" i="1" s="1"/>
  <c r="X1323" i="1"/>
  <c r="AC1323" i="1" s="1"/>
  <c r="X1347" i="1"/>
  <c r="AC1347" i="1" s="1"/>
  <c r="X1353" i="1"/>
  <c r="AC1353" i="1" s="1"/>
  <c r="X1387" i="1"/>
  <c r="AC1387" i="1" s="1"/>
  <c r="X1395" i="1"/>
  <c r="AC1395" i="1" s="1"/>
  <c r="X784" i="1"/>
  <c r="AC784" i="1" s="1"/>
  <c r="F414" i="1" l="1"/>
  <c r="G414" i="1"/>
  <c r="E414" i="1"/>
  <c r="E467" i="1" l="1"/>
  <c r="X450" i="1" l="1"/>
  <c r="AC450" i="1" l="1"/>
  <c r="F99" i="1" l="1"/>
  <c r="G99" i="1"/>
  <c r="F92" i="1"/>
  <c r="G92" i="1"/>
  <c r="F34" i="1"/>
  <c r="G34" i="1"/>
  <c r="X258" i="1" l="1"/>
  <c r="AC258" i="1" s="1"/>
  <c r="G1118" i="1"/>
  <c r="F1118" i="1"/>
  <c r="E1118" i="1"/>
  <c r="V828" i="1" l="1"/>
  <c r="X828" i="1" s="1"/>
  <c r="AC828" i="1" s="1"/>
  <c r="V1394" i="1" l="1"/>
  <c r="V1325" i="1"/>
  <c r="X1325" i="1" s="1"/>
  <c r="AC1325" i="1" s="1"/>
  <c r="V866" i="1"/>
  <c r="O1058" i="1"/>
  <c r="V401" i="1" l="1"/>
  <c r="X401" i="1" s="1"/>
  <c r="AC401" i="1" s="1"/>
  <c r="V348" i="1"/>
  <c r="V322" i="1"/>
  <c r="X322" i="1" s="1"/>
  <c r="AC322" i="1" s="1"/>
  <c r="V279" i="1"/>
  <c r="X279" i="1" s="1"/>
  <c r="AC279" i="1" s="1"/>
  <c r="X348" i="1" l="1"/>
  <c r="AC348" i="1" s="1"/>
  <c r="U825" i="1" l="1"/>
  <c r="W825" i="1" s="1"/>
  <c r="U1058" i="1"/>
  <c r="W1058" i="1" s="1"/>
  <c r="X1577" i="1" l="1"/>
  <c r="X1568" i="1"/>
  <c r="X404" i="1"/>
  <c r="X1495" i="1"/>
  <c r="X1519" i="1"/>
  <c r="X1565" i="1"/>
  <c r="X1167" i="1"/>
  <c r="AC1167" i="1" s="1"/>
  <c r="X1490" i="1"/>
  <c r="AC1490" i="1" s="1"/>
  <c r="X1229" i="1"/>
  <c r="X414" i="1"/>
  <c r="X1121" i="1"/>
  <c r="X1489" i="1"/>
  <c r="AC1489" i="1" s="1"/>
  <c r="X590" i="1"/>
  <c r="AC590" i="1" s="1"/>
  <c r="X960" i="1"/>
  <c r="AC960" i="1" s="1"/>
  <c r="X978" i="1"/>
  <c r="AC978" i="1" s="1"/>
  <c r="X990" i="1"/>
  <c r="AC990" i="1" s="1"/>
  <c r="X1088" i="1"/>
  <c r="AC1088" i="1" s="1"/>
  <c r="X1525" i="1"/>
  <c r="AC1525" i="1" s="1"/>
  <c r="X1579" i="1"/>
  <c r="AC1579" i="1" s="1"/>
  <c r="X614" i="1"/>
  <c r="AC614" i="1" s="1"/>
  <c r="X1570" i="1"/>
  <c r="AC1570" i="1" s="1"/>
  <c r="X474" i="1"/>
  <c r="AC474" i="1" s="1"/>
  <c r="X611" i="1"/>
  <c r="AC611" i="1" s="1"/>
  <c r="X927" i="1"/>
  <c r="AC927" i="1" s="1"/>
  <c r="X950" i="1"/>
  <c r="AC950" i="1" s="1"/>
  <c r="X1002" i="1"/>
  <c r="AC1002" i="1" s="1"/>
  <c r="X1071" i="1"/>
  <c r="AC1071" i="1" s="1"/>
  <c r="X1123" i="1"/>
  <c r="AC1123" i="1" s="1"/>
  <c r="X1555" i="1"/>
  <c r="AC1555" i="1" s="1"/>
  <c r="X593" i="1"/>
  <c r="AC593" i="1" s="1"/>
  <c r="X930" i="1"/>
  <c r="AC930" i="1" s="1"/>
  <c r="X1477" i="1"/>
  <c r="AC1477" i="1" s="1"/>
  <c r="X1585" i="1"/>
  <c r="AC1585" i="1" s="1"/>
  <c r="X364" i="1"/>
  <c r="AC364" i="1" s="1"/>
  <c r="X471" i="1"/>
  <c r="AC471" i="1" s="1"/>
  <c r="X477" i="1"/>
  <c r="AC477" i="1" s="1"/>
  <c r="X490" i="1"/>
  <c r="AC490" i="1" s="1"/>
  <c r="X981" i="1"/>
  <c r="AC981" i="1" s="1"/>
  <c r="X993" i="1"/>
  <c r="AC993" i="1" s="1"/>
  <c r="X1089" i="1"/>
  <c r="AC1089" i="1" s="1"/>
  <c r="X1108" i="1"/>
  <c r="AC1108" i="1" s="1"/>
  <c r="X1234" i="1"/>
  <c r="AC1234" i="1" s="1"/>
  <c r="X1248" i="1"/>
  <c r="AC1248" i="1" s="1"/>
  <c r="X1544" i="1"/>
  <c r="AC1544" i="1" s="1"/>
  <c r="X667" i="1"/>
  <c r="AC667" i="1" s="1"/>
  <c r="X883" i="1"/>
  <c r="AC883" i="1" s="1"/>
  <c r="X825" i="1"/>
  <c r="AC825" i="1" s="1"/>
  <c r="X579" i="1"/>
  <c r="AC579" i="1" s="1"/>
  <c r="X601" i="1"/>
  <c r="AC601" i="1" s="1"/>
  <c r="X956" i="1"/>
  <c r="AC956" i="1" s="1"/>
  <c r="X966" i="1"/>
  <c r="AC966" i="1" s="1"/>
  <c r="X982" i="1"/>
  <c r="AC982" i="1" s="1"/>
  <c r="X1068" i="1"/>
  <c r="AC1068" i="1" s="1"/>
  <c r="X1092" i="1"/>
  <c r="AC1092" i="1" s="1"/>
  <c r="X1125" i="1"/>
  <c r="AC1125" i="1" s="1"/>
  <c r="X1162" i="1"/>
  <c r="AC1162" i="1" s="1"/>
  <c r="X1243" i="1"/>
  <c r="AC1243" i="1" s="1"/>
  <c r="X1558" i="1"/>
  <c r="AC1558" i="1" s="1"/>
  <c r="X916" i="1"/>
  <c r="AC916" i="1" s="1"/>
  <c r="X1110" i="1"/>
  <c r="AC1110" i="1" s="1"/>
  <c r="X479" i="1"/>
  <c r="AC479" i="1" s="1"/>
  <c r="X499" i="1"/>
  <c r="AC499" i="1" s="1"/>
  <c r="X604" i="1"/>
  <c r="AC604" i="1" s="1"/>
  <c r="X947" i="1"/>
  <c r="AC947" i="1" s="1"/>
  <c r="X985" i="1"/>
  <c r="AC985" i="1" s="1"/>
  <c r="X999" i="1"/>
  <c r="AC999" i="1" s="1"/>
  <c r="X1085" i="1"/>
  <c r="AC1085" i="1" s="1"/>
  <c r="X1100" i="1"/>
  <c r="AC1100" i="1" s="1"/>
  <c r="X1128" i="1"/>
  <c r="AC1128" i="1" s="1"/>
  <c r="X1151" i="1"/>
  <c r="AC1151" i="1" s="1"/>
  <c r="X1246" i="1"/>
  <c r="AC1246" i="1" s="1"/>
  <c r="X1472" i="1"/>
  <c r="AC1472" i="1" s="1"/>
  <c r="X1510" i="1"/>
  <c r="AC1510" i="1" s="1"/>
  <c r="X1514" i="1"/>
  <c r="AC1514" i="1" s="1"/>
  <c r="X98" i="1"/>
  <c r="AC98" i="1" s="1"/>
  <c r="X561" i="1"/>
  <c r="AC561" i="1" s="1"/>
  <c r="X1261" i="1"/>
  <c r="AC1261" i="1" s="1"/>
  <c r="F1600" i="1"/>
  <c r="G1600" i="1"/>
  <c r="E1600" i="1"/>
  <c r="F1542" i="1"/>
  <c r="G1542" i="1"/>
  <c r="E1542" i="1"/>
  <c r="F1515" i="1"/>
  <c r="G1515" i="1"/>
  <c r="E1515" i="1"/>
  <c r="F1508" i="1"/>
  <c r="G1508" i="1"/>
  <c r="E1508" i="1"/>
  <c r="F1487" i="1"/>
  <c r="G1487" i="1"/>
  <c r="E1487" i="1"/>
  <c r="F1470" i="1"/>
  <c r="G1470" i="1"/>
  <c r="E1470" i="1"/>
  <c r="F1460" i="1"/>
  <c r="G1460" i="1"/>
  <c r="E1460" i="1"/>
  <c r="F1454" i="1"/>
  <c r="G1454" i="1"/>
  <c r="E1454" i="1"/>
  <c r="F1259" i="1"/>
  <c r="G1259" i="1"/>
  <c r="E1259" i="1"/>
  <c r="F1223" i="1"/>
  <c r="G1223" i="1"/>
  <c r="E1223" i="1"/>
  <c r="F1184" i="1"/>
  <c r="G1184" i="1"/>
  <c r="E1184" i="1"/>
  <c r="F1168" i="1"/>
  <c r="G1168" i="1"/>
  <c r="E1168" i="1"/>
  <c r="F1152" i="1"/>
  <c r="G1152" i="1"/>
  <c r="E1152" i="1"/>
  <c r="F1101" i="1"/>
  <c r="G1101" i="1"/>
  <c r="E1101" i="1"/>
  <c r="F1086" i="1"/>
  <c r="G1086" i="1"/>
  <c r="E1086" i="1"/>
  <c r="F1069" i="1"/>
  <c r="G1069" i="1"/>
  <c r="E1069" i="1"/>
  <c r="G1000" i="1"/>
  <c r="F1000" i="1"/>
  <c r="E1000" i="1"/>
  <c r="F991" i="1"/>
  <c r="G991" i="1"/>
  <c r="E991" i="1"/>
  <c r="F979" i="1"/>
  <c r="G979" i="1"/>
  <c r="E979" i="1"/>
  <c r="F948" i="1"/>
  <c r="G948" i="1"/>
  <c r="E948" i="1"/>
  <c r="F928" i="1"/>
  <c r="G928" i="1"/>
  <c r="E928" i="1"/>
  <c r="F884" i="1"/>
  <c r="G884" i="1"/>
  <c r="E884" i="1"/>
  <c r="F612" i="1"/>
  <c r="G612" i="1"/>
  <c r="E612" i="1"/>
  <c r="F591" i="1"/>
  <c r="G591" i="1"/>
  <c r="E591" i="1"/>
  <c r="F562" i="1"/>
  <c r="G562" i="1"/>
  <c r="E562" i="1"/>
  <c r="F488" i="1"/>
  <c r="G488" i="1"/>
  <c r="E488" i="1"/>
  <c r="F467" i="1"/>
  <c r="G467" i="1"/>
  <c r="F438" i="1"/>
  <c r="G438" i="1"/>
  <c r="E438" i="1"/>
  <c r="F404" i="1"/>
  <c r="G404" i="1"/>
  <c r="E404" i="1"/>
  <c r="E92" i="1"/>
  <c r="X1526" i="1" l="1"/>
  <c r="AC1526" i="1" s="1"/>
  <c r="X1344" i="1"/>
  <c r="AC1344" i="1" s="1"/>
  <c r="X1321" i="1"/>
  <c r="AC1321" i="1" s="1"/>
  <c r="X1142" i="1"/>
  <c r="AC1142" i="1" s="1"/>
  <c r="X871" i="1"/>
  <c r="AC871" i="1" s="1"/>
  <c r="X845" i="1"/>
  <c r="AC845" i="1" s="1"/>
  <c r="X823" i="1"/>
  <c r="AC823" i="1" s="1"/>
  <c r="X807" i="1"/>
  <c r="AC807" i="1" s="1"/>
  <c r="X792" i="1"/>
  <c r="AC792" i="1" s="1"/>
  <c r="X553" i="1"/>
  <c r="AC553" i="1" s="1"/>
  <c r="X1591" i="1"/>
  <c r="AC1591" i="1" s="1"/>
  <c r="X1532" i="1"/>
  <c r="AC1532" i="1" s="1"/>
  <c r="X1480" i="1"/>
  <c r="AC1480" i="1" s="1"/>
  <c r="X1141" i="1"/>
  <c r="AC1141" i="1" s="1"/>
  <c r="X1049" i="1"/>
  <c r="AC1049" i="1" s="1"/>
  <c r="X959" i="1"/>
  <c r="X933" i="1"/>
  <c r="AC933" i="1" s="1"/>
  <c r="X251" i="1"/>
  <c r="AC251" i="1" s="1"/>
  <c r="X866" i="1"/>
  <c r="AC866" i="1" s="1"/>
  <c r="X1389" i="1"/>
  <c r="AC1389" i="1" s="1"/>
  <c r="X1194" i="1"/>
  <c r="AC1194" i="1" s="1"/>
  <c r="X925" i="1"/>
  <c r="AC925" i="1" s="1"/>
  <c r="X865" i="1"/>
  <c r="AC865" i="1" s="1"/>
  <c r="X836" i="1"/>
  <c r="AC836" i="1" s="1"/>
  <c r="X795" i="1"/>
  <c r="AC795" i="1" s="1"/>
  <c r="X556" i="1"/>
  <c r="AC556" i="1" s="1"/>
  <c r="X1527" i="1"/>
  <c r="AC1527" i="1" s="1"/>
  <c r="X1146" i="1"/>
  <c r="AC1146" i="1" s="1"/>
  <c r="X1099" i="1"/>
  <c r="AC1099" i="1" s="1"/>
  <c r="X1063" i="1"/>
  <c r="AC1063" i="1" s="1"/>
  <c r="X998" i="1"/>
  <c r="AC998" i="1" s="1"/>
  <c r="X975" i="1"/>
  <c r="AC975" i="1" s="1"/>
  <c r="X946" i="1"/>
  <c r="AC946" i="1" s="1"/>
  <c r="X584" i="1"/>
  <c r="AC584" i="1" s="1"/>
  <c r="X472" i="1"/>
  <c r="AC472" i="1" s="1"/>
  <c r="X1392" i="1"/>
  <c r="AC1392" i="1" s="1"/>
  <c r="X1333" i="1"/>
  <c r="AC1333" i="1" s="1"/>
  <c r="X1197" i="1"/>
  <c r="AC1197" i="1" s="1"/>
  <c r="X924" i="1"/>
  <c r="AC924" i="1" s="1"/>
  <c r="X864" i="1"/>
  <c r="AC864" i="1" s="1"/>
  <c r="X839" i="1"/>
  <c r="AC839" i="1" s="1"/>
  <c r="X820" i="1"/>
  <c r="AC820" i="1" s="1"/>
  <c r="X805" i="1"/>
  <c r="AC805" i="1" s="1"/>
  <c r="X790" i="1"/>
  <c r="AC790" i="1" s="1"/>
  <c r="X551" i="1"/>
  <c r="AC551" i="1" s="1"/>
  <c r="X1556" i="1"/>
  <c r="AC1556" i="1" s="1"/>
  <c r="X1512" i="1"/>
  <c r="AC1512" i="1" s="1"/>
  <c r="X1179" i="1"/>
  <c r="AC1179" i="1" s="1"/>
  <c r="X1098" i="1"/>
  <c r="AC1098" i="1" s="1"/>
  <c r="X1062" i="1"/>
  <c r="AC1062" i="1" s="1"/>
  <c r="X997" i="1"/>
  <c r="AC997" i="1" s="1"/>
  <c r="X974" i="1"/>
  <c r="AC974" i="1" s="1"/>
  <c r="X945" i="1"/>
  <c r="AC945" i="1" s="1"/>
  <c r="X1343" i="1"/>
  <c r="AC1343" i="1" s="1"/>
  <c r="X1139" i="1"/>
  <c r="AC1139" i="1" s="1"/>
  <c r="X922" i="1"/>
  <c r="AC922" i="1" s="1"/>
  <c r="X1592" i="1"/>
  <c r="AC1592" i="1" s="1"/>
  <c r="X1511" i="1"/>
  <c r="AC1511" i="1" s="1"/>
  <c r="X1143" i="1"/>
  <c r="AC1143" i="1" s="1"/>
  <c r="X1066" i="1"/>
  <c r="AC1066" i="1" s="1"/>
  <c r="X986" i="1"/>
  <c r="AC986" i="1" s="1"/>
  <c r="X939" i="1"/>
  <c r="AC939" i="1" s="1"/>
  <c r="X586" i="1"/>
  <c r="AC586" i="1" s="1"/>
  <c r="X243" i="1"/>
  <c r="AC243" i="1" s="1"/>
  <c r="X1338" i="1"/>
  <c r="AC1338" i="1" s="1"/>
  <c r="X1305" i="1"/>
  <c r="AC1305" i="1" s="1"/>
  <c r="X942" i="1"/>
  <c r="AC942" i="1" s="1"/>
  <c r="X867" i="1"/>
  <c r="AC867" i="1" s="1"/>
  <c r="X834" i="1"/>
  <c r="AC834" i="1" s="1"/>
  <c r="X819" i="1"/>
  <c r="AC819" i="1" s="1"/>
  <c r="X804" i="1"/>
  <c r="AC804" i="1" s="1"/>
  <c r="X789" i="1"/>
  <c r="AC789" i="1" s="1"/>
  <c r="X263" i="1"/>
  <c r="AC263" i="1" s="1"/>
  <c r="X1533" i="1"/>
  <c r="AC1533" i="1" s="1"/>
  <c r="X1148" i="1"/>
  <c r="AC1148" i="1" s="1"/>
  <c r="X1061" i="1"/>
  <c r="AC1061" i="1" s="1"/>
  <c r="X261" i="1"/>
  <c r="AC261" i="1" s="1"/>
  <c r="X440" i="1"/>
  <c r="X1383" i="1"/>
  <c r="AC1383" i="1" s="1"/>
  <c r="X1415" i="1"/>
  <c r="AC1415" i="1" s="1"/>
  <c r="X1340" i="1"/>
  <c r="AC1340" i="1" s="1"/>
  <c r="X940" i="1"/>
  <c r="AC940" i="1" s="1"/>
  <c r="X841" i="1"/>
  <c r="AC841" i="1" s="1"/>
  <c r="X818" i="1"/>
  <c r="AC818" i="1" s="1"/>
  <c r="X803" i="1"/>
  <c r="AC803" i="1" s="1"/>
  <c r="X788" i="1"/>
  <c r="AC788" i="1" s="1"/>
  <c r="X549" i="1"/>
  <c r="AC549" i="1" s="1"/>
  <c r="X1571" i="1"/>
  <c r="X1528" i="1"/>
  <c r="AC1528" i="1" s="1"/>
  <c r="X1163" i="1"/>
  <c r="AC1163" i="1" s="1"/>
  <c r="X1064" i="1"/>
  <c r="AC1064" i="1" s="1"/>
  <c r="X976" i="1"/>
  <c r="AC976" i="1" s="1"/>
  <c r="X926" i="1"/>
  <c r="AC926" i="1" s="1"/>
  <c r="X589" i="1"/>
  <c r="AC589" i="1" s="1"/>
  <c r="X1590" i="1"/>
  <c r="AC1590" i="1" s="1"/>
  <c r="X1381" i="1"/>
  <c r="AC1381" i="1" s="1"/>
  <c r="X1329" i="1"/>
  <c r="AC1329" i="1" s="1"/>
  <c r="X1191" i="1"/>
  <c r="AC1191" i="1" s="1"/>
  <c r="X832" i="1"/>
  <c r="AC832" i="1" s="1"/>
  <c r="X809" i="1"/>
  <c r="AC809" i="1" s="1"/>
  <c r="X791" i="1"/>
  <c r="AC791" i="1" s="1"/>
  <c r="X548" i="1"/>
  <c r="AC548" i="1" s="1"/>
  <c r="X1546" i="1"/>
  <c r="AC1546" i="1" s="1"/>
  <c r="X1513" i="1"/>
  <c r="AC1513" i="1" s="1"/>
  <c r="X1180" i="1"/>
  <c r="AC1180" i="1" s="1"/>
  <c r="X1140" i="1"/>
  <c r="AC1140" i="1" s="1"/>
  <c r="X1059" i="1"/>
  <c r="AC1059" i="1" s="1"/>
  <c r="X994" i="1"/>
  <c r="AC994" i="1" s="1"/>
  <c r="X971" i="1"/>
  <c r="AC971" i="1" s="1"/>
  <c r="X937" i="1"/>
  <c r="AC937" i="1" s="1"/>
  <c r="X609" i="1"/>
  <c r="AC609" i="1" s="1"/>
  <c r="X1388" i="1"/>
  <c r="AC1388" i="1" s="1"/>
  <c r="X1328" i="1"/>
  <c r="AC1328" i="1" s="1"/>
  <c r="X1193" i="1"/>
  <c r="AC1193" i="1" s="1"/>
  <c r="X856" i="1"/>
  <c r="AC856" i="1" s="1"/>
  <c r="X835" i="1"/>
  <c r="AC835" i="1" s="1"/>
  <c r="X816" i="1"/>
  <c r="AC816" i="1" s="1"/>
  <c r="X801" i="1"/>
  <c r="AC801" i="1" s="1"/>
  <c r="X260" i="1"/>
  <c r="AC260" i="1" s="1"/>
  <c r="X1485" i="1"/>
  <c r="AC1485" i="1" s="1"/>
  <c r="X1159" i="1"/>
  <c r="X1160" i="1" s="1"/>
  <c r="X1057" i="1"/>
  <c r="AC1057" i="1" s="1"/>
  <c r="X970" i="1"/>
  <c r="AC970" i="1" s="1"/>
  <c r="X941" i="1"/>
  <c r="AC941" i="1" s="1"/>
  <c r="X246" i="1"/>
  <c r="AC246" i="1" s="1"/>
  <c r="X1124" i="1"/>
  <c r="AC1124" i="1" s="1"/>
  <c r="X1473" i="1"/>
  <c r="X1056" i="1"/>
  <c r="AC1056" i="1" s="1"/>
  <c r="X973" i="1"/>
  <c r="AC973" i="1" s="1"/>
  <c r="X582" i="1"/>
  <c r="AC582" i="1" s="1"/>
  <c r="X1394" i="1"/>
  <c r="AC1394" i="1" s="1"/>
  <c r="X1391" i="1"/>
  <c r="AC1391" i="1" s="1"/>
  <c r="X1332" i="1"/>
  <c r="AC1332" i="1" s="1"/>
  <c r="X1200" i="1"/>
  <c r="AC1200" i="1" s="1"/>
  <c r="X919" i="1"/>
  <c r="AC919" i="1" s="1"/>
  <c r="X861" i="1"/>
  <c r="AC861" i="1" s="1"/>
  <c r="X830" i="1"/>
  <c r="AC830" i="1" s="1"/>
  <c r="X259" i="1"/>
  <c r="AC259" i="1" s="1"/>
  <c r="X1129" i="1"/>
  <c r="AC1129" i="1" s="1"/>
  <c r="X1052" i="1"/>
  <c r="AC1052" i="1" s="1"/>
  <c r="X944" i="1"/>
  <c r="AC944" i="1" s="1"/>
  <c r="X1164" i="1"/>
  <c r="AC1164" i="1" s="1"/>
  <c r="X1058" i="1"/>
  <c r="AC1058" i="1" s="1"/>
  <c r="X1192" i="1"/>
  <c r="AC1192" i="1" s="1"/>
  <c r="X1318" i="1"/>
  <c r="AC1318" i="1" s="1"/>
  <c r="X1393" i="1"/>
  <c r="AC1393" i="1" s="1"/>
  <c r="X1337" i="1"/>
  <c r="AC1337" i="1" s="1"/>
  <c r="X1199" i="1"/>
  <c r="AC1199" i="1" s="1"/>
  <c r="X917" i="1"/>
  <c r="AC917" i="1" s="1"/>
  <c r="X858" i="1"/>
  <c r="AC858" i="1" s="1"/>
  <c r="X837" i="1"/>
  <c r="AC837" i="1" s="1"/>
  <c r="X813" i="1"/>
  <c r="AC813" i="1" s="1"/>
  <c r="X800" i="1"/>
  <c r="AC800" i="1" s="1"/>
  <c r="X262" i="1"/>
  <c r="AC262" i="1" s="1"/>
  <c r="X1547" i="1"/>
  <c r="AC1547" i="1" s="1"/>
  <c r="X1251" i="1"/>
  <c r="X1060" i="1"/>
  <c r="AC1060" i="1" s="1"/>
  <c r="X995" i="1"/>
  <c r="AC995" i="1" s="1"/>
  <c r="X972" i="1"/>
  <c r="AC972" i="1" s="1"/>
  <c r="X943" i="1"/>
  <c r="AC943" i="1" s="1"/>
  <c r="X920" i="1"/>
  <c r="AC920" i="1" s="1"/>
  <c r="X585" i="1"/>
  <c r="AC585" i="1" s="1"/>
  <c r="X473" i="1"/>
  <c r="AC473" i="1" s="1"/>
  <c r="X1409" i="1"/>
  <c r="AC1409" i="1" s="1"/>
  <c r="X1352" i="1"/>
  <c r="AC1352" i="1" s="1"/>
  <c r="X1324" i="1"/>
  <c r="AC1324" i="1" s="1"/>
  <c r="X1138" i="1"/>
  <c r="AC1138" i="1" s="1"/>
  <c r="X874" i="1"/>
  <c r="AC874" i="1" s="1"/>
  <c r="X844" i="1"/>
  <c r="AC844" i="1" s="1"/>
  <c r="X829" i="1"/>
  <c r="AC829" i="1" s="1"/>
  <c r="X802" i="1"/>
  <c r="AC802" i="1" s="1"/>
  <c r="X787" i="1"/>
  <c r="AC787" i="1" s="1"/>
  <c r="X1595" i="1"/>
  <c r="AC1595" i="1" s="1"/>
  <c r="X1535" i="1"/>
  <c r="AC1535" i="1" s="1"/>
  <c r="X1497" i="1"/>
  <c r="AC1497" i="1" s="1"/>
  <c r="X1084" i="1"/>
  <c r="AC1084" i="1" s="1"/>
  <c r="X1054" i="1"/>
  <c r="AC1054" i="1" s="1"/>
  <c r="X988" i="1"/>
  <c r="AC988" i="1" s="1"/>
  <c r="X932" i="1"/>
  <c r="AC932" i="1" s="1"/>
  <c r="X498" i="1"/>
  <c r="AC498" i="1" s="1"/>
  <c r="X371" i="1"/>
  <c r="AC371" i="1" s="1"/>
  <c r="X1500" i="1"/>
  <c r="AC1500" i="1" s="1"/>
  <c r="X1350" i="1"/>
  <c r="AC1350" i="1" s="1"/>
  <c r="X1306" i="1"/>
  <c r="AC1306" i="1" s="1"/>
  <c r="X1137" i="1"/>
  <c r="AC1137" i="1" s="1"/>
  <c r="X873" i="1"/>
  <c r="AC873" i="1" s="1"/>
  <c r="X831" i="1"/>
  <c r="AC831" i="1" s="1"/>
  <c r="X812" i="1"/>
  <c r="AC812" i="1" s="1"/>
  <c r="X798" i="1"/>
  <c r="AC798" i="1" s="1"/>
  <c r="X559" i="1"/>
  <c r="AC559" i="1" s="1"/>
  <c r="X1593" i="1"/>
  <c r="AC1593" i="1" s="1"/>
  <c r="X1534" i="1"/>
  <c r="AC1534" i="1" s="1"/>
  <c r="X1149" i="1"/>
  <c r="AC1149" i="1" s="1"/>
  <c r="X1083" i="1"/>
  <c r="AC1083" i="1" s="1"/>
  <c r="X1053" i="1"/>
  <c r="AC1053" i="1" s="1"/>
  <c r="X987" i="1"/>
  <c r="AC987" i="1" s="1"/>
  <c r="X963" i="1"/>
  <c r="X608" i="1"/>
  <c r="AC608" i="1" s="1"/>
  <c r="X248" i="1"/>
  <c r="AC248" i="1" s="1"/>
  <c r="X936" i="1"/>
  <c r="AC936" i="1" s="1"/>
  <c r="X583" i="1"/>
  <c r="AC583" i="1" s="1"/>
  <c r="X1537" i="1"/>
  <c r="AC1537" i="1" s="1"/>
  <c r="X1178" i="1"/>
  <c r="AC1178" i="1" s="1"/>
  <c r="X1096" i="1"/>
  <c r="AC1096" i="1" s="1"/>
  <c r="X969" i="1"/>
  <c r="AC969" i="1" s="1"/>
  <c r="X1201" i="1"/>
  <c r="AC1201" i="1" s="1"/>
  <c r="X1345" i="1"/>
  <c r="AC1345" i="1" s="1"/>
  <c r="X1322" i="1"/>
  <c r="AC1322" i="1" s="1"/>
  <c r="X1144" i="1"/>
  <c r="AC1144" i="1" s="1"/>
  <c r="X882" i="1"/>
  <c r="AC882" i="1" s="1"/>
  <c r="X842" i="1"/>
  <c r="AC842" i="1" s="1"/>
  <c r="X824" i="1"/>
  <c r="AC824" i="1" s="1"/>
  <c r="X811" i="1"/>
  <c r="AC811" i="1" s="1"/>
  <c r="X797" i="1"/>
  <c r="AC797" i="1" s="1"/>
  <c r="X558" i="1"/>
  <c r="AC558" i="1" s="1"/>
  <c r="X1481" i="1"/>
  <c r="AC1481" i="1" s="1"/>
  <c r="X1103" i="1"/>
  <c r="X1106" i="1" s="1"/>
  <c r="X935" i="1"/>
  <c r="AC935" i="1" s="1"/>
  <c r="X452" i="1"/>
  <c r="X847" i="1"/>
  <c r="AC847" i="1" s="1"/>
  <c r="X242" i="1"/>
  <c r="AC242" i="1" s="1"/>
  <c r="X1594" i="1"/>
  <c r="AC1594" i="1" s="1"/>
  <c r="X1390" i="1"/>
  <c r="AC1390" i="1" s="1"/>
  <c r="X1330" i="1"/>
  <c r="AC1330" i="1" s="1"/>
  <c r="X1195" i="1"/>
  <c r="AC1195" i="1" s="1"/>
  <c r="X881" i="1"/>
  <c r="AC881" i="1" s="1"/>
  <c r="X854" i="1"/>
  <c r="AC854" i="1" s="1"/>
  <c r="X833" i="1"/>
  <c r="AC833" i="1" s="1"/>
  <c r="X810" i="1"/>
  <c r="AC810" i="1" s="1"/>
  <c r="X796" i="1"/>
  <c r="AC796" i="1" s="1"/>
  <c r="X557" i="1"/>
  <c r="AC557" i="1" s="1"/>
  <c r="X252" i="1"/>
  <c r="AC252" i="1" s="1"/>
  <c r="X1596" i="1"/>
  <c r="AC1596" i="1" s="1"/>
  <c r="X1536" i="1"/>
  <c r="AC1536" i="1" s="1"/>
  <c r="X1147" i="1"/>
  <c r="AC1147" i="1" s="1"/>
  <c r="X1093" i="1"/>
  <c r="AC1093" i="1" s="1"/>
  <c r="X1055" i="1"/>
  <c r="AC1055" i="1" s="1"/>
  <c r="X989" i="1"/>
  <c r="AC989" i="1" s="1"/>
  <c r="X968" i="1"/>
  <c r="AC968" i="1" s="1"/>
  <c r="X938" i="1"/>
  <c r="AC938" i="1" s="1"/>
  <c r="X610" i="1"/>
  <c r="AC610" i="1" s="1"/>
  <c r="X581" i="1"/>
  <c r="AC581" i="1" s="1"/>
  <c r="X1349" i="1"/>
  <c r="AC1349" i="1" s="1"/>
  <c r="X1317" i="1"/>
  <c r="AC1317" i="1" s="1"/>
  <c r="X870" i="1"/>
  <c r="AC870" i="1" s="1"/>
  <c r="X840" i="1"/>
  <c r="AC840" i="1" s="1"/>
  <c r="X817" i="1"/>
  <c r="AC817" i="1" s="1"/>
  <c r="X799" i="1"/>
  <c r="AC799" i="1" s="1"/>
  <c r="X560" i="1"/>
  <c r="AC560" i="1" s="1"/>
  <c r="X1589" i="1"/>
  <c r="AC1589" i="1" s="1"/>
  <c r="X1531" i="1"/>
  <c r="AC1531" i="1" s="1"/>
  <c r="X1479" i="1"/>
  <c r="AC1479" i="1" s="1"/>
  <c r="X1150" i="1"/>
  <c r="AC1150" i="1" s="1"/>
  <c r="X1113" i="1"/>
  <c r="X1009" i="1"/>
  <c r="AC1009" i="1" s="1"/>
  <c r="X923" i="1"/>
  <c r="AC923" i="1" s="1"/>
  <c r="X588" i="1"/>
  <c r="AC588" i="1" s="1"/>
  <c r="X478" i="1"/>
  <c r="AC478" i="1" s="1"/>
  <c r="X249" i="1"/>
  <c r="AC249" i="1" s="1"/>
  <c r="X1339" i="1"/>
  <c r="AC1339" i="1" s="1"/>
  <c r="X1202" i="1"/>
  <c r="AC1202" i="1" s="1"/>
  <c r="X1065" i="1"/>
  <c r="AC1065" i="1" s="1"/>
  <c r="X869" i="1"/>
  <c r="AC869" i="1" s="1"/>
  <c r="X843" i="1"/>
  <c r="AC843" i="1" s="1"/>
  <c r="X827" i="1"/>
  <c r="AC827" i="1" s="1"/>
  <c r="X808" i="1"/>
  <c r="AC808" i="1" s="1"/>
  <c r="X794" i="1"/>
  <c r="AC794" i="1" s="1"/>
  <c r="X555" i="1"/>
  <c r="AC555" i="1" s="1"/>
  <c r="X247" i="1"/>
  <c r="AC247" i="1" s="1"/>
  <c r="X1581" i="1"/>
  <c r="AC1581" i="1" s="1"/>
  <c r="X1530" i="1"/>
  <c r="AC1530" i="1" s="1"/>
  <c r="X1067" i="1"/>
  <c r="AC1067" i="1" s="1"/>
  <c r="X1007" i="1"/>
  <c r="AC1007" i="1" s="1"/>
  <c r="X955" i="1"/>
  <c r="X587" i="1"/>
  <c r="AC587" i="1" s="1"/>
  <c r="X1145" i="1"/>
  <c r="AC1145" i="1" s="1"/>
  <c r="X1529" i="1"/>
  <c r="AC1529" i="1" s="1"/>
  <c r="X1156" i="1"/>
  <c r="X996" i="1"/>
  <c r="AC996" i="1" s="1"/>
  <c r="X607" i="1"/>
  <c r="AC607" i="1" s="1"/>
  <c r="X1336" i="1"/>
  <c r="AC1336" i="1" s="1"/>
  <c r="X1341" i="1"/>
  <c r="AC1341" i="1" s="1"/>
  <c r="X1319" i="1"/>
  <c r="AC1319" i="1" s="1"/>
  <c r="X1130" i="1"/>
  <c r="AC1130" i="1" s="1"/>
  <c r="X872" i="1"/>
  <c r="AC872" i="1" s="1"/>
  <c r="X838" i="1"/>
  <c r="AC838" i="1" s="1"/>
  <c r="X821" i="1"/>
  <c r="AC821" i="1" s="1"/>
  <c r="X793" i="1"/>
  <c r="AC793" i="1" s="1"/>
  <c r="X554" i="1"/>
  <c r="AC554" i="1" s="1"/>
  <c r="X1247" i="1"/>
  <c r="AC1247" i="1" s="1"/>
  <c r="X921" i="1"/>
  <c r="AC921" i="1" s="1"/>
  <c r="X244" i="1"/>
  <c r="AC244" i="1" s="1"/>
  <c r="X1244" i="1"/>
  <c r="X983" i="1"/>
  <c r="X1090" i="1"/>
  <c r="X92" i="1"/>
  <c r="X1173" i="1"/>
  <c r="X99" i="1"/>
  <c r="X602" i="1"/>
  <c r="AC1568" i="1"/>
  <c r="X1111" i="1"/>
  <c r="X419" i="1"/>
  <c r="X488" i="1"/>
  <c r="X1491" i="1"/>
  <c r="X1470" i="1"/>
  <c r="X1460" i="1"/>
  <c r="AC1495" i="1"/>
  <c r="AC404" i="1"/>
  <c r="AC1519" i="1"/>
  <c r="AC1577" i="1"/>
  <c r="AC1565" i="1"/>
  <c r="X34" i="1"/>
  <c r="AC1121" i="1"/>
  <c r="AC92" i="1"/>
  <c r="AC1470" i="1"/>
  <c r="AC1173" i="1"/>
  <c r="AC1229" i="1"/>
  <c r="AC414" i="1"/>
  <c r="E34" i="1"/>
  <c r="E99" i="1"/>
  <c r="E374" i="1"/>
  <c r="F374" i="1"/>
  <c r="G374" i="1"/>
  <c r="E419" i="1"/>
  <c r="F419" i="1"/>
  <c r="G419" i="1"/>
  <c r="E475" i="1"/>
  <c r="F475" i="1"/>
  <c r="G475" i="1"/>
  <c r="E480" i="1"/>
  <c r="F480" i="1"/>
  <c r="G480" i="1"/>
  <c r="E500" i="1"/>
  <c r="F500" i="1"/>
  <c r="G500" i="1"/>
  <c r="E602" i="1"/>
  <c r="F602" i="1"/>
  <c r="G602" i="1"/>
  <c r="E957" i="1"/>
  <c r="F957" i="1"/>
  <c r="G957" i="1"/>
  <c r="E961" i="1"/>
  <c r="F961" i="1"/>
  <c r="G961" i="1"/>
  <c r="E964" i="1"/>
  <c r="F964" i="1"/>
  <c r="G964" i="1"/>
  <c r="E983" i="1"/>
  <c r="F983" i="1"/>
  <c r="G983" i="1"/>
  <c r="E1090" i="1"/>
  <c r="F1090" i="1"/>
  <c r="G1090" i="1"/>
  <c r="E1111" i="1"/>
  <c r="F1111" i="1"/>
  <c r="G1111" i="1"/>
  <c r="E1121" i="1"/>
  <c r="F1121" i="1"/>
  <c r="G1121" i="1"/>
  <c r="E1126" i="1"/>
  <c r="F1126" i="1"/>
  <c r="G1126" i="1"/>
  <c r="E1157" i="1"/>
  <c r="F1157" i="1"/>
  <c r="G1157" i="1"/>
  <c r="E1173" i="1"/>
  <c r="F1173" i="1"/>
  <c r="G1173" i="1"/>
  <c r="E1229" i="1"/>
  <c r="F1229" i="1"/>
  <c r="G1229" i="1"/>
  <c r="E1244" i="1"/>
  <c r="F1244" i="1"/>
  <c r="G1244" i="1"/>
  <c r="E1249" i="1"/>
  <c r="F1249" i="1"/>
  <c r="G1249" i="1"/>
  <c r="E1475" i="1"/>
  <c r="F1475" i="1"/>
  <c r="G1475" i="1"/>
  <c r="E1491" i="1"/>
  <c r="F1491" i="1"/>
  <c r="G1491" i="1"/>
  <c r="E1495" i="1"/>
  <c r="F1495" i="1"/>
  <c r="G1495" i="1"/>
  <c r="E1519" i="1"/>
  <c r="F1519" i="1"/>
  <c r="G1519" i="1"/>
  <c r="E1549" i="1"/>
  <c r="F1549" i="1"/>
  <c r="G1549" i="1"/>
  <c r="E1559" i="1"/>
  <c r="F1559" i="1"/>
  <c r="G1559" i="1"/>
  <c r="E1565" i="1"/>
  <c r="F1565" i="1"/>
  <c r="G1565" i="1"/>
  <c r="E1568" i="1"/>
  <c r="F1568" i="1"/>
  <c r="G1568" i="1"/>
  <c r="E1573" i="1"/>
  <c r="F1573" i="1"/>
  <c r="G1573" i="1"/>
  <c r="E1577" i="1"/>
  <c r="F1577" i="1"/>
  <c r="G1577" i="1"/>
  <c r="E1583" i="1"/>
  <c r="F1583" i="1"/>
  <c r="G1583" i="1"/>
  <c r="E1601" i="1" l="1"/>
  <c r="G468" i="1"/>
  <c r="F468" i="1"/>
  <c r="E468" i="1"/>
  <c r="G1601" i="1"/>
  <c r="F1601" i="1"/>
  <c r="E1153" i="1"/>
  <c r="G1153" i="1"/>
  <c r="F1153" i="1"/>
  <c r="X1475" i="1"/>
  <c r="AC1473" i="1"/>
  <c r="AC1475" i="1" s="1"/>
  <c r="X1573" i="1"/>
  <c r="AC1571" i="1"/>
  <c r="AC1573" i="1" s="1"/>
  <c r="X445" i="1"/>
  <c r="AC440" i="1"/>
  <c r="AC445" i="1" s="1"/>
  <c r="X458" i="1"/>
  <c r="AC452" i="1"/>
  <c r="AC458" i="1" s="1"/>
  <c r="AC1103" i="1"/>
  <c r="AC1106" i="1" s="1"/>
  <c r="X1259" i="1"/>
  <c r="AC1251" i="1"/>
  <c r="AC1259" i="1" s="1"/>
  <c r="AC1156" i="1"/>
  <c r="AC1157" i="1" s="1"/>
  <c r="X957" i="1"/>
  <c r="AC955" i="1"/>
  <c r="AC957" i="1" s="1"/>
  <c r="AC1113" i="1"/>
  <c r="AC1118" i="1" s="1"/>
  <c r="X964" i="1"/>
  <c r="AC963" i="1"/>
  <c r="AC964" i="1" s="1"/>
  <c r="AC1159" i="1"/>
  <c r="AC1160" i="1" s="1"/>
  <c r="X961" i="1"/>
  <c r="AC959" i="1"/>
  <c r="AC961" i="1" s="1"/>
  <c r="X374" i="1"/>
  <c r="X362" i="1"/>
  <c r="X500" i="1"/>
  <c r="X884" i="1"/>
  <c r="X991" i="1"/>
  <c r="X1126" i="1"/>
  <c r="X1101" i="1"/>
  <c r="X1069" i="1"/>
  <c r="X1086" i="1"/>
  <c r="X480" i="1"/>
  <c r="X1549" i="1"/>
  <c r="X1600" i="1"/>
  <c r="X979" i="1"/>
  <c r="X1559" i="1"/>
  <c r="X1249" i="1"/>
  <c r="X1184" i="1"/>
  <c r="X612" i="1"/>
  <c r="X1152" i="1"/>
  <c r="X438" i="1"/>
  <c r="X467" i="1"/>
  <c r="X948" i="1"/>
  <c r="X1542" i="1"/>
  <c r="X1508" i="1"/>
  <c r="AC1223" i="1"/>
  <c r="AC1600" i="1"/>
  <c r="AC362" i="1"/>
  <c r="AC1508" i="1"/>
  <c r="AC374" i="1"/>
  <c r="AC1487" i="1"/>
  <c r="X1487" i="1"/>
  <c r="X1000" i="1"/>
  <c r="X928" i="1"/>
  <c r="X1583" i="1"/>
  <c r="AC612" i="1"/>
  <c r="X1157" i="1"/>
  <c r="AC1152" i="1"/>
  <c r="AC438" i="1"/>
  <c r="AC467" i="1"/>
  <c r="AC948" i="1"/>
  <c r="AC1542" i="1"/>
  <c r="X1223" i="1"/>
  <c r="X1168" i="1"/>
  <c r="X562" i="1"/>
  <c r="X1118" i="1"/>
  <c r="AC1583" i="1"/>
  <c r="AC500" i="1"/>
  <c r="AC1454" i="1"/>
  <c r="AC1549" i="1"/>
  <c r="X591" i="1"/>
  <c r="X1454" i="1"/>
  <c r="X1515" i="1"/>
  <c r="X475" i="1"/>
  <c r="AC1069" i="1"/>
  <c r="AC1086" i="1"/>
  <c r="AC1491" i="1"/>
  <c r="AC1244" i="1"/>
  <c r="AC475" i="1"/>
  <c r="AC99" i="1"/>
  <c r="AC1101" i="1"/>
  <c r="AC1126" i="1"/>
  <c r="AC488" i="1"/>
  <c r="AC1090" i="1"/>
  <c r="AC1515" i="1"/>
  <c r="AC1559" i="1"/>
  <c r="AC1184" i="1"/>
  <c r="AC1000" i="1"/>
  <c r="AC591" i="1"/>
  <c r="AC1249" i="1"/>
  <c r="AC884" i="1"/>
  <c r="AC562" i="1"/>
  <c r="AC928" i="1"/>
  <c r="AC419" i="1"/>
  <c r="AC1111" i="1"/>
  <c r="AC602" i="1"/>
  <c r="AC1460" i="1"/>
  <c r="AC480" i="1"/>
  <c r="AC979" i="1"/>
  <c r="AC991" i="1"/>
  <c r="AC983" i="1"/>
  <c r="AC1168" i="1"/>
  <c r="X468" i="1" l="1"/>
  <c r="AC1601" i="1"/>
  <c r="X1601" i="1"/>
  <c r="X1153" i="1"/>
  <c r="AC1153" i="1"/>
  <c r="F1602" i="1"/>
  <c r="G1602" i="1"/>
  <c r="AC34" i="1"/>
  <c r="AC468" i="1" s="1"/>
  <c r="X1602" i="1" l="1"/>
  <c r="AC1602" i="1"/>
</calcChain>
</file>

<file path=xl/sharedStrings.xml><?xml version="1.0" encoding="utf-8"?>
<sst xmlns="http://schemas.openxmlformats.org/spreadsheetml/2006/main" count="5755" uniqueCount="2739">
  <si>
    <t>№ п/п</t>
  </si>
  <si>
    <t>Адрес многоквартирного дома (далее –  МКД)</t>
  </si>
  <si>
    <t>Год постройки</t>
  </si>
  <si>
    <t>Общая площадь, кв.метров</t>
  </si>
  <si>
    <t>Площадь жилой части здания, кв. метров</t>
  </si>
  <si>
    <t>Площадь нежилых помещений
 функционального назначения, кв. метров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</si>
  <si>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</si>
  <si>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</si>
  <si>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</si>
  <si>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</si>
  <si>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</si>
  <si>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Лифтовое оборудование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</si>
  <si>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</si>
  <si>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</si>
  <si>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</si>
  <si>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</si>
  <si>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Разработка проектной документации</t>
  </si>
  <si>
    <t>Строительный контроль</t>
  </si>
  <si>
    <t>п. Горшечное, пер. Юбилейный, д.6</t>
  </si>
  <si>
    <t>г. Железногорск, ул. Гагарина, д.19 корп.2</t>
  </si>
  <si>
    <t>г. Железногорск, ул. Гайдара, д.6 корп.2</t>
  </si>
  <si>
    <t>г. Железногорск, ул. Гайдара, д.6 корп.3</t>
  </si>
  <si>
    <t>г. Железногорск, ул. Курская, д.15</t>
  </si>
  <si>
    <t>г. Железногорск, ул. Ленина, д.42 корп.1</t>
  </si>
  <si>
    <t>п. Студенок, ул. Советская, д.8</t>
  </si>
  <si>
    <t>г. Курск, пер. Промышленный 7-й, д.5 корп.75</t>
  </si>
  <si>
    <t>г. Курск, пер. Шоссейный 3-й, д.4</t>
  </si>
  <si>
    <t>г. Курск, пр-кт Кулакова, д.33А</t>
  </si>
  <si>
    <t>г. Курск, пр-кт Кулакова, д.35 корп.А1</t>
  </si>
  <si>
    <t>г. Курск, пр-кт Кулакова, д.35 корп.А3</t>
  </si>
  <si>
    <t>г. Курск, пр-кт Кулакова, д.35-А/2</t>
  </si>
  <si>
    <t>г. Курск, ул. 50 лет Октября, д.147</t>
  </si>
  <si>
    <t>г. Курск, ул. Дейнеки, д.16</t>
  </si>
  <si>
    <t>г. Курск, ул. Дейнеки, д.32А</t>
  </si>
  <si>
    <t>г. Курск, ул. Дейнеки, д.34</t>
  </si>
  <si>
    <t>г. Курск, ул. Дейнеки, д.34А</t>
  </si>
  <si>
    <t>г. Курск, ул. Дубровинского, д.9</t>
  </si>
  <si>
    <t>г. Курск, ул. Заводская, д.17</t>
  </si>
  <si>
    <t>г. Курск, ул. Заводская, д.29А</t>
  </si>
  <si>
    <t>г. Курск, ул. Заводская, д.39А</t>
  </si>
  <si>
    <t>г. Курск, ул. Карла Маркса, д.61А</t>
  </si>
  <si>
    <t>г. Курск, ул. Комарова, д.10</t>
  </si>
  <si>
    <t>г. Курск, ул. Комарова, д.10А</t>
  </si>
  <si>
    <t>г. Курск, ул. Комарова, д.6</t>
  </si>
  <si>
    <t>г. Курск, ул. Комарова, д.9</t>
  </si>
  <si>
    <t>г. Курск, ул. Ломакина, д.9</t>
  </si>
  <si>
    <t>г. Курск, ул. Моковская, д.38</t>
  </si>
  <si>
    <t>г. Курск, ул. Республиканская, д.44</t>
  </si>
  <si>
    <t>г. Курск, ул. Сумская, д.38</t>
  </si>
  <si>
    <t>г. Курск, ул. Энгельса, д.107</t>
  </si>
  <si>
    <t>г. Курск, ул. Энгельса, д.86</t>
  </si>
  <si>
    <t>г. Курчатов, ул. Ленинградская, д.7</t>
  </si>
  <si>
    <t>г. Фатеж, ул. К.Маркса, д.15</t>
  </si>
  <si>
    <t>п. Черемисиново, ул. Почтовая, д.34</t>
  </si>
  <si>
    <t>Срок окончания капитального ремонта</t>
  </si>
  <si>
    <t>Источник финансирования работ по капитальному ремонту</t>
  </si>
  <si>
    <t>Государственная поддержка, в том числе</t>
  </si>
  <si>
    <t>Бюджет муниципального образования</t>
  </si>
  <si>
    <t>Областной бюджет</t>
  </si>
  <si>
    <t>квартал, год</t>
  </si>
  <si>
    <t>руб.</t>
  </si>
  <si>
    <t>руб</t>
  </si>
  <si>
    <t>Количество этажей/-объект культур. наследия(-/-х)</t>
  </si>
  <si>
    <t>Общая стоимость капитального ремонта, рублей</t>
  </si>
  <si>
    <t>Средства собственников помещений</t>
  </si>
  <si>
    <t xml:space="preserve">Виды работ (услуг) по капитальному ремонту, стоимость (рублей) </t>
  </si>
  <si>
    <t>г. Курск, ул. Хуторская, д.12Б</t>
  </si>
  <si>
    <t>г. Курск, ул. Ленина, д.20</t>
  </si>
  <si>
    <t>г. Железногорск, ул. Ленина, д.48 корп.1</t>
  </si>
  <si>
    <t>г. Железногорск, ул. Ленина, д.50</t>
  </si>
  <si>
    <t>г. Железногорск, ул. Курская, д.3</t>
  </si>
  <si>
    <t>г. Курск, пр-кт Кулакова, д.25А</t>
  </si>
  <si>
    <t>г. Железногорск, ул. Мира, д.6</t>
  </si>
  <si>
    <t>г. Курск, ул. Ленина, д.31</t>
  </si>
  <si>
    <t>г. Курск, ул. Энергетиков, д.3</t>
  </si>
  <si>
    <t>г. Курск, ул. Карла Маркса, д.71Б</t>
  </si>
  <si>
    <t>г. Курск, ул. Карла Маркса, д.67/2</t>
  </si>
  <si>
    <t>г. Курск, ул. Союзная, д.9</t>
  </si>
  <si>
    <t>г. Щигры, ул. Луначарского, д.15</t>
  </si>
  <si>
    <t>г. Щигры, ул. Спортивная, д.5</t>
  </si>
  <si>
    <t>г. Курск, ул. Дубровинского, д.5А</t>
  </si>
  <si>
    <t>г. Курск, ул. Дейнеки, д.20</t>
  </si>
  <si>
    <t>г. Железногорск, ул. Ленина, д.48 корп.2</t>
  </si>
  <si>
    <t>г. Железногорск, ул. Ленина, д.40 корп.2</t>
  </si>
  <si>
    <t>г. Курск, ул. Энгельса, д.16</t>
  </si>
  <si>
    <t>г. Курск, ул. Белгородская, д.23</t>
  </si>
  <si>
    <t>г. Курск, ул. Парковая, д.14</t>
  </si>
  <si>
    <t>г. Курск, ул. Комарова, д.15</t>
  </si>
  <si>
    <t>г. Железногорск, ул. Л.Голенькова, д.21</t>
  </si>
  <si>
    <t>г. Железногорск, ул. Л.Голенькова, д.23</t>
  </si>
  <si>
    <t>г. Курск, ул. Ольшанского, д.11 корп.21</t>
  </si>
  <si>
    <t>г. Курчатов, пр-кт Коммунистический, д.25</t>
  </si>
  <si>
    <t>г. Железногорск, ул. Курская, д.31</t>
  </si>
  <si>
    <t>г. Курск, ул. Заводская, д.29Б</t>
  </si>
  <si>
    <t>г. Курск, ул. Обоянская, д.17</t>
  </si>
  <si>
    <t>г. Курск, ул. Парковая, д.3</t>
  </si>
  <si>
    <t>г. Курск, ул. 50 лет Октября, д.153</t>
  </si>
  <si>
    <t>г. Курск, ул. Димитрова, д.99</t>
  </si>
  <si>
    <t xml:space="preserve">КРАТКОСРОЧНЫЙ ПЛАН </t>
  </si>
  <si>
    <t>г. Курск, ул. Республиканская, д.12</t>
  </si>
  <si>
    <t>г. Курск, ул. Союзная, д.5</t>
  </si>
  <si>
    <t>г. Курск, пр-кт Кулакова, д.25</t>
  </si>
  <si>
    <t>г. Курск, ул. Радищева, д.71/1</t>
  </si>
  <si>
    <t>г. Курск, ул. Радищева, д.71/2</t>
  </si>
  <si>
    <t>г. Курск, ул. Серегина, д.25</t>
  </si>
  <si>
    <t>г. Курск, ул. Союзная, д.51</t>
  </si>
  <si>
    <t>г. Курск, ул. Дейнеки, д.13</t>
  </si>
  <si>
    <t>г. Курск, ул. Серегина, д.13</t>
  </si>
  <si>
    <t>г. Курск, ул. Энгельса, д.12</t>
  </si>
  <si>
    <t>г. Курск, ул. Народная, д.2А</t>
  </si>
  <si>
    <t>п. Горшечное, ул. Октябрьская, д.2</t>
  </si>
  <si>
    <t>г. Рыльск, ул. Ленина, д.89Б</t>
  </si>
  <si>
    <t>г. Рыльск, ул. Р.Люксембург, д.62</t>
  </si>
  <si>
    <t>г. Рыльск, ул. Р.Люксембург, д.66</t>
  </si>
  <si>
    <t>г. Рыльск, ул. Р.Люксембург, д.68</t>
  </si>
  <si>
    <t>г. Рыльск, ул. Р.Люксембург, д.68А</t>
  </si>
  <si>
    <t>г. Рыльск, ул. Р.Люксембург, д.70</t>
  </si>
  <si>
    <t>г. Рыльск, ул. Ленина, д.87А</t>
  </si>
  <si>
    <t>г. Рыльск, ул. Новая, д.7А</t>
  </si>
  <si>
    <t>г. Курск, ул. Ольшанского, д.8В</t>
  </si>
  <si>
    <t>2023 год</t>
  </si>
  <si>
    <t>п. 1-я Моква, ул. Парковая, д.16</t>
  </si>
  <si>
    <t>п. 1-я Моква, ул. Парковая, д.4</t>
  </si>
  <si>
    <t>п. Кшенский, ул. Заводская, д.14</t>
  </si>
  <si>
    <t>г. Курск, ул. Сумская, д.22А</t>
  </si>
  <si>
    <t>г. Курск, ул. Ватутина, д.14</t>
  </si>
  <si>
    <t>г. Курск, ул. Объездная, д.2 ЛитА</t>
  </si>
  <si>
    <t>г. Курск, ул. 50 лет Октября, д.6</t>
  </si>
  <si>
    <t>г. Курск, ул. Менделеева, д.9/5</t>
  </si>
  <si>
    <t>г. Курск, ул. Рабочая 2-я, д.11А</t>
  </si>
  <si>
    <t>г. Курск, ул. Рабочая 2-я, д.7А</t>
  </si>
  <si>
    <t>г. Курск, ул. Хуторская, д.14А</t>
  </si>
  <si>
    <t>г. Курск, ул. Щепкина, д.22/24</t>
  </si>
  <si>
    <t>г. Курск, ул. Менделеева, д.15</t>
  </si>
  <si>
    <t>п. Камыши, д.25</t>
  </si>
  <si>
    <t>г. Курск, ул. Пигорева, д.22</t>
  </si>
  <si>
    <t>п. Олымский, ул. 20 лет Победы, д.7</t>
  </si>
  <si>
    <t>г. Курск, ул. Блинова, д.9/11</t>
  </si>
  <si>
    <t>п. Камыши, д.27</t>
  </si>
  <si>
    <t>г. Курск, ул. Пигорева, д.2</t>
  </si>
  <si>
    <t>г. Курск, пр-кт Ленинского Комсомола, д.93</t>
  </si>
  <si>
    <t>г. Курск, ул. Конорева, д.10</t>
  </si>
  <si>
    <t>г. Курск, ул. Фатежская 1-я, д.82</t>
  </si>
  <si>
    <t>г. Курск, ул. Радищева, д.86</t>
  </si>
  <si>
    <t>г. Железногорск, ул. Гагарина, д.25</t>
  </si>
  <si>
    <t>г. Курск, ул. Блинова, д.2/2</t>
  </si>
  <si>
    <t>г. Курск, пр-кт Ленинского Комсомола, д.81</t>
  </si>
  <si>
    <t>г. Курск, ул. 50 лет Октября, д.7</t>
  </si>
  <si>
    <t>г. Курск, ул. Союзная, д.12</t>
  </si>
  <si>
    <t>г. Курчатов, ул. Гайдара, д.5</t>
  </si>
  <si>
    <t>г. Курск, ул. Заводская, д.69</t>
  </si>
  <si>
    <t>г. Курск, ул. Серегина, д.39</t>
  </si>
  <si>
    <t>г. Курск, ул. Союзная, д.55Б</t>
  </si>
  <si>
    <t>г. Курск, ул. Харьковская, д.22</t>
  </si>
  <si>
    <t>г. Курчатов, ул. Космонавтов, д.4</t>
  </si>
  <si>
    <t>г. Курск, ул. Заводская, д.27А</t>
  </si>
  <si>
    <t>г. Курск, ул. Комарова, д.13 корп.21</t>
  </si>
  <si>
    <t>г. Курск, ул. Чернышевского, д.10</t>
  </si>
  <si>
    <t>г. Курск, пр-кт Кулакова, д.3</t>
  </si>
  <si>
    <t>г. Курск, пр-кт Ленинского Комсомола, д.59</t>
  </si>
  <si>
    <t>г. Железногорск, ул. Ленина, д.37</t>
  </si>
  <si>
    <t>г. Курск, ул. Черняховского, д.33</t>
  </si>
  <si>
    <t>г. Курск, ул. Щепкина, д.11</t>
  </si>
  <si>
    <t>г. Курск, ул. Бутко, д.23 корп.81</t>
  </si>
  <si>
    <t>г. Курск, ул. 50 лет Октября, д.11</t>
  </si>
  <si>
    <t>г. Курск, ул. Республиканская, д.48</t>
  </si>
  <si>
    <t>г. Курск, ул. Чернышевского, д.72</t>
  </si>
  <si>
    <t>г. Курск, ул. Чехова, д.2</t>
  </si>
  <si>
    <t>г. Курск, пр-кт Кулакова, д.5Б</t>
  </si>
  <si>
    <t>г. Курск, ул. Чернышевского, д.70</t>
  </si>
  <si>
    <t>г. Курчатов, ул. Гайдара, д.6</t>
  </si>
  <si>
    <t>г. Курск, ул. Карла Маркса, д.55</t>
  </si>
  <si>
    <t>г. Курск, ул. Ломоносова, д.34 корп.50</t>
  </si>
  <si>
    <t>г. Курск, ул. Павлуновского, д.5</t>
  </si>
  <si>
    <t>г. Курск, ул. Павлуновского, д.7</t>
  </si>
  <si>
    <t>г. Курск, ул. Студенческая, д.5</t>
  </si>
  <si>
    <t>г. Курск, пр-кт Дружбы, д.11 корп.2</t>
  </si>
  <si>
    <t>г. Курск, ул. Студенческая, д.7</t>
  </si>
  <si>
    <t>г. Курск, ул. Хуторская, д.3</t>
  </si>
  <si>
    <t>г. Курчатов, ул. Садовая, д.1</t>
  </si>
  <si>
    <t>г. Курчатов, ул. Садовая, д.1А</t>
  </si>
  <si>
    <t>г. Железногорск, ул. Энтузиастов, д.2 корп.2</t>
  </si>
  <si>
    <t>г. Курск, ул. Орловская, д.24</t>
  </si>
  <si>
    <t>г. Курск, пр-кт Дружбы, д.26</t>
  </si>
  <si>
    <t>г. Курск, пр-кт Энтузиастов, д.2</t>
  </si>
  <si>
    <t>г. Курск, пр-кт Энтузиастов, д.2А</t>
  </si>
  <si>
    <t>г. Курск, ул. К.Воробьева, д.15</t>
  </si>
  <si>
    <t>г. Курск, ул. К.Воробьева, д.21</t>
  </si>
  <si>
    <t>г. Курск, ул. К.Воробьева, д.21А</t>
  </si>
  <si>
    <t>г. Курск, ул. Косухина, д.1</t>
  </si>
  <si>
    <t>г. Курск, ул. Косухина, д.5А</t>
  </si>
  <si>
    <t>г. Курск, ул. Союзная, д.71А</t>
  </si>
  <si>
    <t>г. Курск, ул. К.Воробьева, д.19</t>
  </si>
  <si>
    <t>г. Курск, ул. Косухина, д.24</t>
  </si>
  <si>
    <t>г. Курск, ул. Чехова, д.8</t>
  </si>
  <si>
    <t>г. Железногорск, ул. Гагарина, д.16</t>
  </si>
  <si>
    <t>г. Курск, пер. Моковский 3-й, д.27</t>
  </si>
  <si>
    <t>г. Курск, ул. Косухина, д.20</t>
  </si>
  <si>
    <t>г. Курск, ул. Косухина, д.32</t>
  </si>
  <si>
    <t>г. Курск, ул. Косухина, д.36</t>
  </si>
  <si>
    <t>г. Курск, ул. Менделеева, д.51А</t>
  </si>
  <si>
    <t>г. Курск, ул. Черняховского, д.31А</t>
  </si>
  <si>
    <t>г. Железногорск, ул. Ленина, д.64</t>
  </si>
  <si>
    <t>г. Курск, ул. Бойцов 9 Дивизии, д.184</t>
  </si>
  <si>
    <t>г. Курск, ул. Ватутина, д.24</t>
  </si>
  <si>
    <t>г. Курск, ул. Косухина, д.26</t>
  </si>
  <si>
    <t>г. Курск, ул. Косухина, д.28</t>
  </si>
  <si>
    <t>г. Курск, ул. Косухина, д.30</t>
  </si>
  <si>
    <t>г. Курск, ул. Косухина, д.34</t>
  </si>
  <si>
    <t>г. Курск, ул. Косухина, д.38</t>
  </si>
  <si>
    <t>г. Курск, ул. Майский бульвар, д.20</t>
  </si>
  <si>
    <t>г. Железногорск, ул. Димитрова, д.14</t>
  </si>
  <si>
    <t>г. Железногорск, ул. Молодежная, д.3 корп.5</t>
  </si>
  <si>
    <t>г. Курск, ул. Герцена, д.2</t>
  </si>
  <si>
    <t>г. Курск, ул. Звездная, д.13</t>
  </si>
  <si>
    <t>г. Курск, ул. К.Воробьева, д.31</t>
  </si>
  <si>
    <t>г. Курск, ул. К.Воробьева, д.5</t>
  </si>
  <si>
    <t>г. Курск, ул. Косухина, д.14</t>
  </si>
  <si>
    <t>г. Курск, ул. Косухина, д.6</t>
  </si>
  <si>
    <t>г. Курск, ул. Косухина, д.8</t>
  </si>
  <si>
    <t>г. Курск, ул. Майский бульвар, д.10</t>
  </si>
  <si>
    <t>г. Курск, ул. Майский бульвар, д.8</t>
  </si>
  <si>
    <t>г. Железногорск, ул. Мира, д.12 корп.4</t>
  </si>
  <si>
    <t>г. Курск, пер. Моковский 3-й, д.29</t>
  </si>
  <si>
    <t>г. Курск, пр-кт Хрущева, д.17</t>
  </si>
  <si>
    <t>г. Курск, пр-кт Хрущева, д.19</t>
  </si>
  <si>
    <t>г. Курск, пр-кт Хрущева, д.27</t>
  </si>
  <si>
    <t>г. Курск, пр-кт Хрущева, д.29</t>
  </si>
  <si>
    <t>г. Курск, ул. Веспремская, д.7</t>
  </si>
  <si>
    <t>г. Курск, ул. Гагарина, д.25</t>
  </si>
  <si>
    <t>г. Курск, ул. Косухина, д.12</t>
  </si>
  <si>
    <t>г. Курск, ул. Парижской Коммуны, д.30</t>
  </si>
  <si>
    <t>г. Курск, ул. Парижской Коммуны, д.71</t>
  </si>
  <si>
    <t>г. Курск, ул. Сумская, д.11Б</t>
  </si>
  <si>
    <t>г. Железногорск, ул. Мира, д.55 корп.2</t>
  </si>
  <si>
    <t>г. Железногорск, ул. Мира, д.61 корп.3</t>
  </si>
  <si>
    <t>г. Курск, пр-кт Хрущева, д.23</t>
  </si>
  <si>
    <t>г. Курск, ул. Димитрова, д.40</t>
  </si>
  <si>
    <t>г. Курск, ул. К.Воробьева, д.23А</t>
  </si>
  <si>
    <t>г. Курск, ул. Майский бульвар, д.38</t>
  </si>
  <si>
    <t>г. Курск, ул. Майский бульвар, д.40</t>
  </si>
  <si>
    <t>г. Курск, ул. Майский бульвар, д.44</t>
  </si>
  <si>
    <t>г. Курск, ул. Майский бульвар, д.6</t>
  </si>
  <si>
    <t>г. Курск, ул. Новоселовка 2-я, д.1</t>
  </si>
  <si>
    <t>г. Курск, ул. Серегина, д.24</t>
  </si>
  <si>
    <t>г. Курск, ул. Хуторская, д.16А</t>
  </si>
  <si>
    <t>г. Курск, ул. Ясная, д.1А</t>
  </si>
  <si>
    <t>г. Железногорск, ул. Маршала Жукова, д.8</t>
  </si>
  <si>
    <t>г. Курск, пр-кт Хрущева, д.31</t>
  </si>
  <si>
    <t>г. Курск, ул. Горького, д.51</t>
  </si>
  <si>
    <t>г. Курск, ул. Дзержинского, д.65/2</t>
  </si>
  <si>
    <t>г. Курск, ул. Димитрова, д.37</t>
  </si>
  <si>
    <t>г. Курск, ул. Коммунистическая, д.3Б</t>
  </si>
  <si>
    <t>г. Курск, ул. Никитская, д.16</t>
  </si>
  <si>
    <t>г. Курск, ул. Студенческая, д.12</t>
  </si>
  <si>
    <t>г. Курск, ул. Студенческая, д.2</t>
  </si>
  <si>
    <t>г. Курск, ул. Студенческая, д.8</t>
  </si>
  <si>
    <t>г. Курск, ул. Черняховского, д.19</t>
  </si>
  <si>
    <t>г. Железногорск, ул. Ленина, д.64 корп.2</t>
  </si>
  <si>
    <t>г. Железногорск, ул. Маршала Жукова, д.6</t>
  </si>
  <si>
    <t>г. Курск, пр-кт Хрущева, д.15А</t>
  </si>
  <si>
    <t>г. Курск, пр-кт Хрущева, д.33</t>
  </si>
  <si>
    <t>г. Курск, ул. Интернациональная, д.51</t>
  </si>
  <si>
    <t>г. Курск, ул. Крюкова, д.9</t>
  </si>
  <si>
    <t>г. Курск, ул. Майский бульвар, д.26</t>
  </si>
  <si>
    <t>г. Курск, ул. Студенческая, д.18</t>
  </si>
  <si>
    <t>г. Железногорск, ул. Гагарина, д.18 корп.2</t>
  </si>
  <si>
    <t>г. Железногорск, ул. Димитрова, д.2</t>
  </si>
  <si>
    <t>г. Железногорск, ул. Ленина, д.64 корп.1</t>
  </si>
  <si>
    <t>г. Курск, ул. Белинского, д.4</t>
  </si>
  <si>
    <t>г. Курск, ул. Димитрова, д.37Б</t>
  </si>
  <si>
    <t>г. Курск, ул. Ольшанского, д.26А</t>
  </si>
  <si>
    <t>г. Курск, ул. Садовая, д.25 корп.69</t>
  </si>
  <si>
    <t>г. Курск, ул. Хуторская, д.12В</t>
  </si>
  <si>
    <t>г. Железногорск, ул. Маршала Жукова, д.10</t>
  </si>
  <si>
    <t>г. Курск, пр-кт Хрущева, д.1</t>
  </si>
  <si>
    <t>г. Курск, пр-кт Хрущева, д.14</t>
  </si>
  <si>
    <t>г. Курск, ул. Агрегатная 2-я, д.43</t>
  </si>
  <si>
    <t>г. Курск, ул. Веспремская, д.1</t>
  </si>
  <si>
    <t>г. Курск, ул. Гоголя, д.36</t>
  </si>
  <si>
    <t>г. Курск, ул. Красной Армии, д.10</t>
  </si>
  <si>
    <t>г. Курск, ул. Красной Армии, д.12</t>
  </si>
  <si>
    <t>г. Курск, ул. Майский бульвар, д.24</t>
  </si>
  <si>
    <t>г. Курск, ул. Майский бульвар, д.30</t>
  </si>
  <si>
    <t>г. Курск, ул. Майский бульвар, д.36</t>
  </si>
  <si>
    <t>г. Курск, ул. Студенческая, д.16</t>
  </si>
  <si>
    <t>г. Курск, ул. Студенческая, д.30</t>
  </si>
  <si>
    <t>г. Курск, ул. Студенческая, д.32</t>
  </si>
  <si>
    <t>г. Курск, ул. Ясная, д.4</t>
  </si>
  <si>
    <t>п. Глушково, ул. Ленина, д.4</t>
  </si>
  <si>
    <t>п. Новокасторное, ул. Железнодорожная, д.10А</t>
  </si>
  <si>
    <t>г. Курск, ул. Гайдара, д.13/1</t>
  </si>
  <si>
    <t>г. Курск, ул. Гоголя, д.49/51</t>
  </si>
  <si>
    <t>г. Курск, ул. Карла Маркса, д.66/2</t>
  </si>
  <si>
    <t>г. Курск, ул. Конорева, д.22</t>
  </si>
  <si>
    <t>г. Курск, ул. Краснознаменная, д.18Б</t>
  </si>
  <si>
    <t>г. Курск, ул. Л.Толстого, д.4</t>
  </si>
  <si>
    <t>г. Курск, ул. Менделеева, д.51</t>
  </si>
  <si>
    <t>г. Курск, ул. Менделеева, д.53</t>
  </si>
  <si>
    <t>г. Курск, ул. Ольшанского, д.22</t>
  </si>
  <si>
    <t>г. Курск, ул. Ольшанского, д.24</t>
  </si>
  <si>
    <t>г. Курск, ул. Ольшанского, д.28</t>
  </si>
  <si>
    <t>г. Курск, ул. Ольшанского, д.30</t>
  </si>
  <si>
    <t>г. Курск, ул. Ольшанского, д.32/16</t>
  </si>
  <si>
    <t>г. Льгов, ул. Вокзальная, д.28А</t>
  </si>
  <si>
    <t>г. Льгов, ул. Вокзальная, д.28Б</t>
  </si>
  <si>
    <t>г. Льгов, ул. Кирова, д.10</t>
  </si>
  <si>
    <t>г. Льгов, ул. Комсомольская, д.30 корп.51</t>
  </si>
  <si>
    <t>г. Льгов, ул. Красная, д.139</t>
  </si>
  <si>
    <t>г. Льгов, ул. Красноармейская, д.11</t>
  </si>
  <si>
    <t>г. Льгов, ул. Красноармейская, д.13</t>
  </si>
  <si>
    <t>г. Льгов, ул. Красноармейская, д.7</t>
  </si>
  <si>
    <t>г. Льгов, ул. Примакова, д.93</t>
  </si>
  <si>
    <t>п. Селекционный, ул. Советская, д.4</t>
  </si>
  <si>
    <t>г. Обоянь, ул. 8 Марта, д.22</t>
  </si>
  <si>
    <t>г. Обоянь, ул. 8 Марта, д.24</t>
  </si>
  <si>
    <t>г. Обоянь, ул. Луначарского, д.14</t>
  </si>
  <si>
    <t>п. Возы, ул. Светлова, д.22</t>
  </si>
  <si>
    <t>п. Кировский, ул. Ленина, д.17</t>
  </si>
  <si>
    <t>п. Кировский, ул. Центральная, д.132</t>
  </si>
  <si>
    <t>п. Учительский, д.4</t>
  </si>
  <si>
    <t>п. Кшенский, ул. Кшенская, д.62</t>
  </si>
  <si>
    <t>п. Солнцево, ул. Кирова, д.7</t>
  </si>
  <si>
    <t>г. Щигры, ул. Дзержинского, д.14</t>
  </si>
  <si>
    <t>г. Щигры, ул. Ленина, д.36</t>
  </si>
  <si>
    <t>г. Щигры, ул. Спортивная, д.3</t>
  </si>
  <si>
    <t>г. Щигры, ул. Чапаева, д.4</t>
  </si>
  <si>
    <t>п. Олымский, ул. 20 лет Победы, д.22</t>
  </si>
  <si>
    <t>п. Конышевка, ул. 50 лет Советской Власти, д.1</t>
  </si>
  <si>
    <t>п. Конышевка, ул. 50 лет Советской Власти, д.5</t>
  </si>
  <si>
    <t>п. Коренево, ул. Школьная, д.9</t>
  </si>
  <si>
    <t>г. Курск, ул. Димитрова, д.91</t>
  </si>
  <si>
    <t>г. Курск, ул. Димитрова, д.93</t>
  </si>
  <si>
    <t>г. Курск, ул. Димитрова, д.95</t>
  </si>
  <si>
    <t>г. Курск, ул. Карла Маркса, д.65</t>
  </si>
  <si>
    <t>г. Курск, ул. Краснознаменная, д.14 корп.19</t>
  </si>
  <si>
    <t>г. Курск, ул. Краснознаменная, д.18А</t>
  </si>
  <si>
    <t>г. Курск, ул. Менделеева, д.49</t>
  </si>
  <si>
    <t>г. Курск, ул. Народная, д.7</t>
  </si>
  <si>
    <t>г. Курск, ул. Павлова, д.2</t>
  </si>
  <si>
    <t>г. Курск, ул. Почтовая, д.2</t>
  </si>
  <si>
    <t>г. Курск, ул. Рабочая 2-я, д.10 корп.А2</t>
  </si>
  <si>
    <t>г. Курск, ул. Рабочая 2-я, д.14А</t>
  </si>
  <si>
    <t>г. Курск, ул. Разина, д.24</t>
  </si>
  <si>
    <t>г. Курск, ул. Разина, д.4</t>
  </si>
  <si>
    <t>г. Курск, ул. Уфимцева, д.15</t>
  </si>
  <si>
    <t>г. Курск, ул. Школьная, д.5 корп.17</t>
  </si>
  <si>
    <t>г. Льгов, ул. Советская, д.20А</t>
  </si>
  <si>
    <t>г. Обоянь, ул. 3 Интернационала, д.17</t>
  </si>
  <si>
    <t>г. Обоянь, ул. Мирная, д.19А</t>
  </si>
  <si>
    <t>п. Пасечный, ул. Садовая, д.9</t>
  </si>
  <si>
    <t>г. Рыльск, ул. Ленина, д.40</t>
  </si>
  <si>
    <t>п. Марьино, ул. Центральная, д.3</t>
  </si>
  <si>
    <t>п. Кшенский, ул. Фрунзе, д.1</t>
  </si>
  <si>
    <t>г. Суджа, ул. Заломова, д.7</t>
  </si>
  <si>
    <t>г. Суджа, ул. Ломоносова, д.9А</t>
  </si>
  <si>
    <t>г. Суджа, ул. Октябрьская, д.16А</t>
  </si>
  <si>
    <t>с. Выгорное 1-е, ул. Станционная, д.54</t>
  </si>
  <si>
    <t>г. Фатеж, ул. К.Маркса, д.13</t>
  </si>
  <si>
    <t>п. Зеленая Роща, ул. Садовая, д.7</t>
  </si>
  <si>
    <t>г. Щигры, ул. Луначарского, д.22</t>
  </si>
  <si>
    <t>г. Щигры, ул. Октябрьская, д.8</t>
  </si>
  <si>
    <t>д.Гирьи, ул.Полевая, д.2</t>
  </si>
  <si>
    <t>п. Теткино, ул. Коммунальная, д.4</t>
  </si>
  <si>
    <t>п. Теткино, ул. Первомайская, д.30А</t>
  </si>
  <si>
    <t>п. Горшечное, ул. Центральная, д.2</t>
  </si>
  <si>
    <t>г. Железногорск, ул. Гагарина, д.31 корп.1</t>
  </si>
  <si>
    <t>г. Железногорск, ул. Гагарина, д.31 корп.2</t>
  </si>
  <si>
    <t>п. Касторное, ул. Парковая, д.1</t>
  </si>
  <si>
    <t>п. Новокасторное, ул. Железнодорожная, д.6</t>
  </si>
  <si>
    <t>п. Коренево, ул. Октябрьская, д.24</t>
  </si>
  <si>
    <t>г. Курск, ул. 50 лет Октября, д.145</t>
  </si>
  <si>
    <t>г. Курск, ул. Белгородская, д.18</t>
  </si>
  <si>
    <t>г. Курск, ул. Блинова, д.2/1</t>
  </si>
  <si>
    <t>г. Курск, ул. Дейнеки, д.15</t>
  </si>
  <si>
    <t>г. Курск, ул. Карла Маркса, д.14</t>
  </si>
  <si>
    <t>г. Курск, ул. Комарова, д.17</t>
  </si>
  <si>
    <t>г. Курск, ул. Комарова, д.19</t>
  </si>
  <si>
    <t>г. Курск, ул. Крюкова, д.12</t>
  </si>
  <si>
    <t>г. Курск, ул. Менделеева, д.65А</t>
  </si>
  <si>
    <t>г. Курск, ул. Ольшанского, д.14</t>
  </si>
  <si>
    <t>г. Курск, ул. Ольшанского, д.14А</t>
  </si>
  <si>
    <t>г. Курск, ул. 2-я Рабочая, д.10А/3</t>
  </si>
  <si>
    <t>г. Курск, ул. 2-я Рабочая, д.10А/4</t>
  </si>
  <si>
    <t>г. Курск, ул. Радищева, д.88</t>
  </si>
  <si>
    <t>г. Курск, ул. Республиканская, д.36</t>
  </si>
  <si>
    <t>г. Курск, ул. Садовая, д.29</t>
  </si>
  <si>
    <t>г. Льгов, ул. Гагарина, д.70</t>
  </si>
  <si>
    <t>г. Льгов, ул. Гоголя, д.62</t>
  </si>
  <si>
    <t>г. Льгов, ул. Гоголя, д.64</t>
  </si>
  <si>
    <t>г. Льгов, ул. Комсомольская, д.114</t>
  </si>
  <si>
    <t>г. Обоянь, ул. Ленина, д.135</t>
  </si>
  <si>
    <t>г. Обоянь, ул. Шмидта, д.6</t>
  </si>
  <si>
    <t>г. Обоянь, ул. Элеваторная, д.7</t>
  </si>
  <si>
    <t>п. Прямицыно, ул. Первомайская, д.3</t>
  </si>
  <si>
    <t>п. Возы, ул. Октябрьская, д.1</t>
  </si>
  <si>
    <t>п. Возы, ул. Светлова, д.20</t>
  </si>
  <si>
    <t>п. Комсомольский, ул. Центральная, д.49</t>
  </si>
  <si>
    <t>г. Рыльск, ул. Луначарского, д.12</t>
  </si>
  <si>
    <t>г. Рыльск, ул. Островского, д.97</t>
  </si>
  <si>
    <t>г. Рыльск, ул. Р.Люксембург, д.14</t>
  </si>
  <si>
    <t>г. Рыльск, ул. Свердлова, д.20</t>
  </si>
  <si>
    <t>г. Рыльск, ул. Урицкого, д.95</t>
  </si>
  <si>
    <t>п. им. Куйбышева, ул. 1 Мая, д.2</t>
  </si>
  <si>
    <t>п. им. Куйбышева, ул. 1 Мая, д.4</t>
  </si>
  <si>
    <t>п. Кшенский, ул. Свердлова, д.9</t>
  </si>
  <si>
    <t>п. Кшенский, ул. Чапаева, д.4</t>
  </si>
  <si>
    <t>г. Суджа, ул. К.Либкнехта, д.58</t>
  </si>
  <si>
    <t>г. Суджа, ул. Ленина, д.2</t>
  </si>
  <si>
    <t>г. Щигры, пер. Пионерский 2-й, д.2</t>
  </si>
  <si>
    <t>г. Щигры, ул. Ленина, д.2</t>
  </si>
  <si>
    <t>г. Щигры, ул. Семашко, д.27</t>
  </si>
  <si>
    <t>г. Щигры, ул. Черняховского, д.16</t>
  </si>
  <si>
    <t>п. Горшечное, ул. Кирова, д.49</t>
  </si>
  <si>
    <t>п. Горшечное, ул. Октябрьская, д.1А</t>
  </si>
  <si>
    <t>п. Горшечное, ул. Привокзальная, д.59В</t>
  </si>
  <si>
    <t>г. Дмитриев, ул. Мичурина, д.27</t>
  </si>
  <si>
    <t>г. Дмитриев, ул. Рабочая, д.15</t>
  </si>
  <si>
    <t>п. Первоавгустовский, ул. Ватутина, д.5</t>
  </si>
  <si>
    <t>г. Железногорск, ул. Гагарина, д.27</t>
  </si>
  <si>
    <t>г. Железногорск, ул. Курская, д.29</t>
  </si>
  <si>
    <t>г. Железногорск, ул. Курская, д.29 корп.2</t>
  </si>
  <si>
    <t>г. Железногорск, ул. Ленина, д.27 корп.1</t>
  </si>
  <si>
    <t>г. Железногорск, ул. Ленина, д.31 корп.1</t>
  </si>
  <si>
    <t>п. Александровский, ул. Парковая, д.40</t>
  </si>
  <si>
    <t>п. Александровский, ул. Парковая, д.42</t>
  </si>
  <si>
    <t>п. Касторное, ул. Парковая, д.9</t>
  </si>
  <si>
    <t>п. Новокасторное, ул. Чайковского, д.12</t>
  </si>
  <si>
    <t>п. Олымский, ул. 20 лет Победы, д.16</t>
  </si>
  <si>
    <t>п. Олымский, ул. Строителей, д.2</t>
  </si>
  <si>
    <t>п. Коренево, ул. Заводская, д.25</t>
  </si>
  <si>
    <t>п. Коренево, ул. Заводская, д.8</t>
  </si>
  <si>
    <t>п. Коренево, ул. Школьная, д.3</t>
  </si>
  <si>
    <t>п. Коренево, ул. Школьная, д.5</t>
  </si>
  <si>
    <t>г. Курск, ул. 50 лет Октября, д.147А</t>
  </si>
  <si>
    <t>г. Курск, ул. Дейнеки, д.16А</t>
  </si>
  <si>
    <t>г. Курск, ул. Дейнеки, д.16Б</t>
  </si>
  <si>
    <t>г. Курск, ул. Дейнеки, д.16В</t>
  </si>
  <si>
    <t>г. Курск, ул. Димитрова, д.97</t>
  </si>
  <si>
    <t>г. Курск, ул. Карла Маркса, д.67/3</t>
  </si>
  <si>
    <t>г. Курск, ул. Карла Маркса, д.71А</t>
  </si>
  <si>
    <t>г. Курск, ул. Комарова, д.5</t>
  </si>
  <si>
    <t>г. Курск, ул. Комарова, д.7</t>
  </si>
  <si>
    <t>г. Курск, ул. Краснознаменная, д.16</t>
  </si>
  <si>
    <t>г. Курск, ул. Крюкова, д.10А</t>
  </si>
  <si>
    <t>г. Курск, ул. Ольшанского, д.14Б</t>
  </si>
  <si>
    <t>г. Курск, ул. Парковая, д.3А</t>
  </si>
  <si>
    <t>г. Курск, ул. Республиканская, д.46</t>
  </si>
  <si>
    <t>г. Курск, ул. Энергетиков, д.1 корп.41</t>
  </si>
  <si>
    <t>п. Никольский, д.14</t>
  </si>
  <si>
    <t>п. Никольский, д.7</t>
  </si>
  <si>
    <t>г. Льгов, ул. Комсомольская, д.114А</t>
  </si>
  <si>
    <t>п. Селекционный, ул. Советская, д.10</t>
  </si>
  <si>
    <t>п. Селекционный, ул. Советская, д.8</t>
  </si>
  <si>
    <t>с. Сейм, ул. Первомайская, д.14</t>
  </si>
  <si>
    <t>с. Сейм, ул. Школьная, д.3</t>
  </si>
  <si>
    <t>п. Медвенка, ул. Советская, д.74</t>
  </si>
  <si>
    <t>г. Обоянь, ул. Мирная, д.15А</t>
  </si>
  <si>
    <t>с. Стрелецкое, ул. Прицепиловка, д.10</t>
  </si>
  <si>
    <t>п. Прямицыно, пер. Коммунистический, д.2</t>
  </si>
  <si>
    <t>п. Возы, ул. Комсомольская, д.21</t>
  </si>
  <si>
    <t>п. Возы, ул. Комсомольская, д.23</t>
  </si>
  <si>
    <t>п. Поныри, ул. Октябрьская, д.133</t>
  </si>
  <si>
    <t>п. Кировский, ул. Центральная, д.136</t>
  </si>
  <si>
    <t>п. Пристень, ул. Октябрьская, д.21</t>
  </si>
  <si>
    <t>п. Пристень, ул. Октябрьская, д.23</t>
  </si>
  <si>
    <t>п. Пристень, ул. Парковая, д.8</t>
  </si>
  <si>
    <t>г. Рыльск, ул. 25 Октября, д.42А</t>
  </si>
  <si>
    <t>г. Рыльск, ул. Железнодорожная, д.3</t>
  </si>
  <si>
    <t>г. Рыльск, ул. Железнодорожная, д.4</t>
  </si>
  <si>
    <t>г. Рыльск, ул. Железнодорожная, д.5</t>
  </si>
  <si>
    <t>г. Рыльск, ул. Р.Люксембург, д.72</t>
  </si>
  <si>
    <t>г. Рыльск, ул. Свердлова, д.27А</t>
  </si>
  <si>
    <t>г. Рыльск, ул. Урицкого, д.50</t>
  </si>
  <si>
    <t>п. Солнцево, ул. Кирова, д.11</t>
  </si>
  <si>
    <t>г. Суджа, ул. Р.Люксембург, д.35Б</t>
  </si>
  <si>
    <t>г. Фатеж, ул. Восточная, д.47</t>
  </si>
  <si>
    <t>п. Хомутовка, ул. Советская, д.27</t>
  </si>
  <si>
    <t>п. Вишневка, ул. Садовая, д.1</t>
  </si>
  <si>
    <t>п. Вишневка, ул. Садовая, д.5</t>
  </si>
  <si>
    <t>г. Щигры, ул. Дзержинского, д.40</t>
  </si>
  <si>
    <t>г. Щигры, ул. Красная, д.39</t>
  </si>
  <si>
    <t>г. Щигры, ул. Ленина, д.35</t>
  </si>
  <si>
    <t>г. Щигры, ул. Макарова, д.4</t>
  </si>
  <si>
    <t>г. Щигры, ул. Октябрьская, д.91</t>
  </si>
  <si>
    <t>г. Щигры, ул. Черняховского, д.25</t>
  </si>
  <si>
    <t>г. Дмитриев, ул. Железнодорожная, д.1А</t>
  </si>
  <si>
    <t>г. Железногорск, ул. Гагарина, д.19 корп.3</t>
  </si>
  <si>
    <t>г. Железногорск, ул. Ленина, д.27 корп.2</t>
  </si>
  <si>
    <t>г. Железногорск, ул. Ленина, д.29 корп.1</t>
  </si>
  <si>
    <t>п. Конышевка, ул. Татаринова, д.33</t>
  </si>
  <si>
    <t>п. Конышевка, ул. Татаринова, д.34</t>
  </si>
  <si>
    <t>г. Курск, пр-кт Кулакова, д.35</t>
  </si>
  <si>
    <t>г. Курск, ул. 50 лет Октября, д.120А</t>
  </si>
  <si>
    <t>г. Курск, ул. 50 лет Октября, д.165Б</t>
  </si>
  <si>
    <t>г. Курск, ул. Заводская, д.29</t>
  </si>
  <si>
    <t>г. Курск, ул. Комарова, д.12</t>
  </si>
  <si>
    <t>г. Курск, ул. Комарова, д.12А</t>
  </si>
  <si>
    <t>г. Курск, ул. Краснознаменная, д.9</t>
  </si>
  <si>
    <t>г. Курск, ул. Ольшанского, д.8</t>
  </si>
  <si>
    <t>г. Курск, ул. Ольшанского, д.8А</t>
  </si>
  <si>
    <t>г. Курск, ул. Ольшанского, д.8Г</t>
  </si>
  <si>
    <t>г. Курск, ул. Парковая, д.1А</t>
  </si>
  <si>
    <t>г. Льгов, ул. Гагарина, д.72</t>
  </si>
  <si>
    <t>г. Льгов, ул. Ленина, д.32</t>
  </si>
  <si>
    <t>г. Обоянь, ул. 1 Мая, д.13</t>
  </si>
  <si>
    <t>п. Прямицыно, ул. Заводская, д.8</t>
  </si>
  <si>
    <t>г. Рыльск, ул. Володарского, д.78А</t>
  </si>
  <si>
    <t>г. Рыльск, ул. К.Маркса, д.25/1а</t>
  </si>
  <si>
    <t>г. Рыльск, ул. Промышленная, д.5В</t>
  </si>
  <si>
    <t>г. Рыльск, ул. Свободы, д.3</t>
  </si>
  <si>
    <t>д. Грязноивановка, д.20</t>
  </si>
  <si>
    <t>п. Кшенский, ул. Калинина, д.14А</t>
  </si>
  <si>
    <t>п. Хомутовка, ул. Пионерская, д.12</t>
  </si>
  <si>
    <t>п. Зеленая Роща, ул. Садовая, д.3</t>
  </si>
  <si>
    <t>г. Щигры, ул. Лермонтова, д.13</t>
  </si>
  <si>
    <t>г. Щигры, ул. Мира, д.32</t>
  </si>
  <si>
    <t>г. Щигры, ул. Октябрьская, д.32</t>
  </si>
  <si>
    <t>г. Щигры, ул. Шкрылева, д.9</t>
  </si>
  <si>
    <t>с. Малое Солдатское, ул. Юбилейная, д.2</t>
  </si>
  <si>
    <t>с. Розгребли, ул. Совхозная, д.13</t>
  </si>
  <si>
    <t>п. Глушково, ул. Ленина, д.19</t>
  </si>
  <si>
    <t>п. Теткино, ул. Ленина, д.91</t>
  </si>
  <si>
    <t>п. Горшечное, ул. Строительная, д.5Б</t>
  </si>
  <si>
    <t>г. Дмитриев, ул. Володарского, д.50</t>
  </si>
  <si>
    <t>г. Дмитриев, ул. Железнодорожная, д.3А</t>
  </si>
  <si>
    <t>г. Дмитриев, ул. Землячки, д.19</t>
  </si>
  <si>
    <t>г. Дмитриев, ул. Ленина, д.55</t>
  </si>
  <si>
    <t>г. Железногорск, ул. Гагарина, д.3 корп.1</t>
  </si>
  <si>
    <t>г. Железногорск, ул. Гагарина, д.7 корп.2</t>
  </si>
  <si>
    <t>г. Железногорск, ул. Курская, д.37 корп.1</t>
  </si>
  <si>
    <t>г. Железногорск, ул. Курская, д.37 корп.2</t>
  </si>
  <si>
    <t>г. Железногорск, ул. Ленина, д.31 корп.2</t>
  </si>
  <si>
    <t>г. Железногорск, ул. Ленина, д.56 корп.2</t>
  </si>
  <si>
    <t>п. Олымский, ул. 20 лет Победы, д.3А</t>
  </si>
  <si>
    <t>п. Олымский, ул. Садовая, д.52</t>
  </si>
  <si>
    <t>п. Конышевка, ул. 50 лет Советской Власти, д.9</t>
  </si>
  <si>
    <t>п. Коренево, ул. Школьная, д.21</t>
  </si>
  <si>
    <t>г. Курск, пр-кт Кулакова, д.29 корп.1</t>
  </si>
  <si>
    <t>г. Курск, пр-кт Кулакова, д.29 корп.2</t>
  </si>
  <si>
    <t>г. Курск, пр-кт Кулакова, д.29 корп.3</t>
  </si>
  <si>
    <t>г. Курск, пр-кт Ленинского Комсомола, д.56</t>
  </si>
  <si>
    <t>г. Курск, пр-кт Ленинского Комсомола, д.58</t>
  </si>
  <si>
    <t>г. Курск, ул. 50 лет Октября, д.155А</t>
  </si>
  <si>
    <t>г. Курск, ул. Дейнеки, д.26</t>
  </si>
  <si>
    <t>г. Курск, ул. Карла Маркса, д.12</t>
  </si>
  <si>
    <t>г. Курск, ул. Карла Маркса, д.66/8</t>
  </si>
  <si>
    <t>г. Курск, ул. Комарова, д.2 стр.33</t>
  </si>
  <si>
    <t>г. Курск, ул. Менделеева, д.61</t>
  </si>
  <si>
    <t>г. Курск, ул. Менделеева, д.63</t>
  </si>
  <si>
    <t>г. Курск, ул. Менделеева, д.63А</t>
  </si>
  <si>
    <t>г. Курск, ул. Менделеева, д.73</t>
  </si>
  <si>
    <t>г. Курск, ул. Ольшанского, д.8Б</t>
  </si>
  <si>
    <t>г. Курск, ул. Союзная, д.10</t>
  </si>
  <si>
    <t>г. Курчатов, пр-кт Коммунистический, д.3</t>
  </si>
  <si>
    <t>п. Иванино, ул. Мира, д.11А</t>
  </si>
  <si>
    <t>г. Льгов, ул. М.Горького, д.13</t>
  </si>
  <si>
    <t>г. Льгов, ул. М.Горького, д.15</t>
  </si>
  <si>
    <t>г. Обоянь, ул. Ленина, д.92</t>
  </si>
  <si>
    <t>п. Прямицыно, пер. Коммунистический, д.1</t>
  </si>
  <si>
    <t>п. Прямицыно, пер. Коммунистический, д.3</t>
  </si>
  <si>
    <t>г. Рыльск, ул. Промышленная, д.5А</t>
  </si>
  <si>
    <t>г. Рыльск, ул. Свободы, д.8А</t>
  </si>
  <si>
    <t>г. Рыльск, ул. Чапаева, д.58</t>
  </si>
  <si>
    <t>п. Марьино, ул. Центральная, д.7</t>
  </si>
  <si>
    <t>х. Фонов, ул. Заречная, д.1А</t>
  </si>
  <si>
    <t>п. Кшенский, ул. Свердлова, д.7</t>
  </si>
  <si>
    <t>с. Малая Локня, ул. Кубарева, д.5</t>
  </si>
  <si>
    <t>с. Малая Локня, ул. Кубарева, д.7</t>
  </si>
  <si>
    <t>п. Хомутовка, ул. Октябрьская, д.2</t>
  </si>
  <si>
    <t>д. Пожидаевка, ул. Школьная, д.6</t>
  </si>
  <si>
    <t>г. Щигры, ул. Дзержинского, д.1</t>
  </si>
  <si>
    <t>г. Щигры, ул. Курская, д.3</t>
  </si>
  <si>
    <t>г. Щигры, ул. Луначарского, д.20</t>
  </si>
  <si>
    <t>г. Щигры, ул. Слободская, д.141</t>
  </si>
  <si>
    <t>г. Щигры, ул. Шкрылева, д.11</t>
  </si>
  <si>
    <t>п. Глушково, ул. Ленина, д.39</t>
  </si>
  <si>
    <t>п. Горшечное, ул. Октябрьская, д.9Б</t>
  </si>
  <si>
    <t>п. Горшечное, ул. Центральная, д.5</t>
  </si>
  <si>
    <t>г. Дмитриев, ул. Железнодорожная, д.1Ж</t>
  </si>
  <si>
    <t>г. Дмитриев, ул. Комсомольская, д.1</t>
  </si>
  <si>
    <t>г. Железногорск, ул. Горняков, д.3</t>
  </si>
  <si>
    <t>г. Железногорск, ул. Димитрова, д.13 корп.2</t>
  </si>
  <si>
    <t>г. Железногорск, ул. Димитрова, д.13 корп.3</t>
  </si>
  <si>
    <t>г. Железногорск, ул. Курская, д.47 корп.1</t>
  </si>
  <si>
    <t>г. Железногорск, ул. Курская, д.70</t>
  </si>
  <si>
    <t>г. Железногорск, ул. Ленина, д.60 корп.2</t>
  </si>
  <si>
    <t>г. Железногорск, ул. Ленина, д.60 корп.3</t>
  </si>
  <si>
    <t>п. Коренево, ул. 70 лет Октября, д.11</t>
  </si>
  <si>
    <t>п. Коренево, ул. 70 лет Октября, д.13</t>
  </si>
  <si>
    <t>п. Коренево, ул. 70 лет Октября, д.9</t>
  </si>
  <si>
    <t>п. Коренево, ул. Школьная, д.23</t>
  </si>
  <si>
    <t>г. Курск, ул. 50 лет Октября, д.155Б</t>
  </si>
  <si>
    <t>г. Курск, ул. 50 лет Октября, д.155В</t>
  </si>
  <si>
    <t>г. Курск, ул. Аэродромная, д.20В</t>
  </si>
  <si>
    <t>г. Курск, ул. Белгородская, д.19</t>
  </si>
  <si>
    <t>г. Курск, ул. Гайдара, д.35</t>
  </si>
  <si>
    <t>г. Курск, ул. Дейнеки, д.40</t>
  </si>
  <si>
    <t>г. Курск, ул. Димитрова, д.107</t>
  </si>
  <si>
    <t>г. Курск, ул. Заводская, д.33А</t>
  </si>
  <si>
    <t>г. Курск, ул. Заводская, д.55</t>
  </si>
  <si>
    <t>г. Курск, ул. Заводская, д.57</t>
  </si>
  <si>
    <t>г. Курск, ул. Карла Маркса, д.66/9</t>
  </si>
  <si>
    <t>г. Курск, ул. Комарова, д.4А</t>
  </si>
  <si>
    <t>г. Курск, ул. Ленина, д.63</t>
  </si>
  <si>
    <t>г. Курск, ул. Ломакина, д.3</t>
  </si>
  <si>
    <t>г. Курск, ул. Ломакина, д.5</t>
  </si>
  <si>
    <t>г. Курск, ул. Менделеева, д.61Б</t>
  </si>
  <si>
    <t>г. Курск, ул. Менделеева, д.71</t>
  </si>
  <si>
    <t>г. Курск, ул. Пушкарная 1-я, д.47</t>
  </si>
  <si>
    <t>г. Курск, ул. Республиканская, д.8</t>
  </si>
  <si>
    <t>г. Курск, ул. Серегина, д.10</t>
  </si>
  <si>
    <t>г. Курск, ул. Серегина, д.23</t>
  </si>
  <si>
    <t>г. Курск, ул. Серегина, д.8</t>
  </si>
  <si>
    <t>г. Курск, ул. Союзная, д.17</t>
  </si>
  <si>
    <t>г. Курск, ул. Союзная, д.49А</t>
  </si>
  <si>
    <t>г. Курск, ул. Союзная, д.53А</t>
  </si>
  <si>
    <t>г. Курчатов, пр-кт Коммунистический, д.17</t>
  </si>
  <si>
    <t>г. Льгов, пер. Кирова, д.8</t>
  </si>
  <si>
    <t>г. Льгов, пер. Франко, д.14</t>
  </si>
  <si>
    <t>г. Льгов, ул. Комсомольская, д.116</t>
  </si>
  <si>
    <t>г. Обоянь, ул. Ленина, д.141А</t>
  </si>
  <si>
    <t>г. Обоянь, ул. Микрорайон, д.12</t>
  </si>
  <si>
    <t>г. Обоянь, ул. Микрорайон, д.14</t>
  </si>
  <si>
    <t>г. Обоянь, ул. Микрорайон, д.16</t>
  </si>
  <si>
    <t>г. Обоянь, ул. Микрорайон, д.18</t>
  </si>
  <si>
    <t>г. Обоянь, ул. Микрорайон, д.19</t>
  </si>
  <si>
    <t>п. Возы, ул. Советская, д.1</t>
  </si>
  <si>
    <t>п. Поныри, ул. Веселая, д.7</t>
  </si>
  <si>
    <t>п. Пристень, ул. Парковая, д.6</t>
  </si>
  <si>
    <t>г. Рыльск, ул. Энгельса, д.1</t>
  </si>
  <si>
    <t>п. Марьино, ул. Центральная, д.4</t>
  </si>
  <si>
    <t>п. Кшенский, ул. Пролетарская, д.47</t>
  </si>
  <si>
    <t>г. Суджа, ул. Пушкина, д.57</t>
  </si>
  <si>
    <t>с. Большое Жирово, д.98</t>
  </si>
  <si>
    <t>п. Вишневка, ул. Садовая, д.3</t>
  </si>
  <si>
    <t>г. Щигры, пер. Курский, д.9</t>
  </si>
  <si>
    <t>г. Щигры, ул. Большевиков, д.36</t>
  </si>
  <si>
    <t>г. Щигры, ул. Дзержинского, д.13</t>
  </si>
  <si>
    <t>п. Глушково, ул. Горького, д.38</t>
  </si>
  <si>
    <t>п. Теткино, ул. Ленина, д.93</t>
  </si>
  <si>
    <t>п. Теткино, ул. Первомайская, д.32А</t>
  </si>
  <si>
    <t>г. Дмитриев, ул. Землячки, д.5А</t>
  </si>
  <si>
    <t>г. Железногорск, ул. Гагарина, д.10</t>
  </si>
  <si>
    <t>г. Железногорск, ул. Гагарина, д.10 корп.2</t>
  </si>
  <si>
    <t>г. Железногорск, ул. Гагарина, д.4</t>
  </si>
  <si>
    <t>г. Железногорск, ул. Гагарина, д.8</t>
  </si>
  <si>
    <t>г. Железногорск, ул. Димитрова, д.7</t>
  </si>
  <si>
    <t>г. Железногорск, ул. Димитрова, д.7 корп.2</t>
  </si>
  <si>
    <t>г. Железногорск, ул. Курская, д.84 корп.1</t>
  </si>
  <si>
    <t>г. Железногорск, ул. Курская, д.84 корп.2</t>
  </si>
  <si>
    <t>п. Коренево, ул. Школьная, д.23А</t>
  </si>
  <si>
    <t>г. Курск, пер. Ольховский 1-й, д.3</t>
  </si>
  <si>
    <t>г. Курск, пер. Ольховский 1-й, д.5</t>
  </si>
  <si>
    <t>г. Курск, пр-кт Ленинского Комсомола, д.60</t>
  </si>
  <si>
    <t>г. Курск, ул. 50 лет Октября, д.15</t>
  </si>
  <si>
    <t>г. Курск, ул. Дейнеки, д.25</t>
  </si>
  <si>
    <t>г. Курск, ул. Дейнеки, д.33</t>
  </si>
  <si>
    <t>г. Курск, ул. Дейнеки, д.35</t>
  </si>
  <si>
    <t>г. Курск, ул. Дейнеки, д.37</t>
  </si>
  <si>
    <t>г. Курск, ул. Дейнеки, д.39 корп.65</t>
  </si>
  <si>
    <t>г. Курск, ул. Димитрова, д.103</t>
  </si>
  <si>
    <t>г. Курск, ул. Заводская, д.35</t>
  </si>
  <si>
    <t>г. Курск, ул. Заводская, д.37</t>
  </si>
  <si>
    <t>г. Курск, ул. Заводская, д.63 корп.42</t>
  </si>
  <si>
    <t>г. Курск, ул. Заводская, д.67</t>
  </si>
  <si>
    <t>г. Курск, ул. Заводская, д.77</t>
  </si>
  <si>
    <t>г. Курск, ул. Запольная, д.45А</t>
  </si>
  <si>
    <t>г. Курск, ул. Малышева, д.4</t>
  </si>
  <si>
    <t>г. Курск, ул. Малышева, д.6</t>
  </si>
  <si>
    <t>г. Курск, ул. Менделеева, д.61А</t>
  </si>
  <si>
    <t>г. Курск, ул. Республиканская, д.42</t>
  </si>
  <si>
    <t>г. Курск, ул. Союзная, д.65В</t>
  </si>
  <si>
    <t>г. Курск, ул. Челюскинцев, д.3</t>
  </si>
  <si>
    <t>г. Курск, ул. Чехова, д.38</t>
  </si>
  <si>
    <t>г. Курск, ул. Энергетиков, д.9</t>
  </si>
  <si>
    <t>п. Касиновский, д.21</t>
  </si>
  <si>
    <t>п. Медвенка, ул. Парковая, д.13</t>
  </si>
  <si>
    <t>п. Медвенка, ул. Парковая, д.9</t>
  </si>
  <si>
    <t>п. Рудавский, ул. Центральная, д.19</t>
  </si>
  <si>
    <t>г. Рыльск, ул. Куйбышева, д.28</t>
  </si>
  <si>
    <t>п. Тим, ул. Димитрова, д.1</t>
  </si>
  <si>
    <t>п. Тим, ул. Максима Горького, д.12</t>
  </si>
  <si>
    <t>п. Хомутовка, ул. Мирная, д.10</t>
  </si>
  <si>
    <t>п. Черемисиново, ул. Кооперативная, д.5</t>
  </si>
  <si>
    <t>п. Черемисиново, ул. Кооперативная, д.7</t>
  </si>
  <si>
    <t>г. Железногорск, ул. Димитрова, д.3 корп.3</t>
  </si>
  <si>
    <t>г. Железногорск, ул. Димитрова, д.3 корп.4</t>
  </si>
  <si>
    <t>г. Железногорск, ул. Димитрова, д.3 корп.5</t>
  </si>
  <si>
    <t>п. Мартовский, мкр. Молодежный, д.2</t>
  </si>
  <si>
    <t>п. Студенок, ул. Советская, д.2</t>
  </si>
  <si>
    <t>п. Студенок, ул. Советская, д.3</t>
  </si>
  <si>
    <t>п. Каучук, ул. Магистральная, д.3</t>
  </si>
  <si>
    <t>г. Курск, пер. Воротний 2-й, д.21</t>
  </si>
  <si>
    <t>г. Курск, ул. Гоголя, д.53</t>
  </si>
  <si>
    <t>г. Курск, ул. Дейнеки, д.38</t>
  </si>
  <si>
    <t>г. Курск, ул. Заводская, д.83А</t>
  </si>
  <si>
    <t>г. Курск, ул. Межевая, д.9</t>
  </si>
  <si>
    <t>г. Курск, ул. Менделеева, д.30</t>
  </si>
  <si>
    <t>г. Курск, ул. Менделеева, д.32</t>
  </si>
  <si>
    <t>г. Курск, ул. Песковская 3-я, д.5</t>
  </si>
  <si>
    <t>г. Курск, ул. Радищева, д.82</t>
  </si>
  <si>
    <t>г. Курск, ул. Союзная, д.13</t>
  </si>
  <si>
    <t>г. Курск, ул. Союзная, д.67</t>
  </si>
  <si>
    <t>г. Курск, ул. Халтурина, д.5</t>
  </si>
  <si>
    <t>г. Курск, ул. Энгельса, д.88</t>
  </si>
  <si>
    <t>д. Ворошнево, ул. Сосновая, д.4</t>
  </si>
  <si>
    <t>г. Курчатов, пр-кт Коммунистический, д.11</t>
  </si>
  <si>
    <t>г. Курчатов, пр-кт Коммунистический, д.13</t>
  </si>
  <si>
    <t>г. Курчатов, пр-кт Коммунистический, д.21</t>
  </si>
  <si>
    <t>г. Курчатов, пр-кт Коммунистический, д.23</t>
  </si>
  <si>
    <t>п. Прямицыно, ул. Новая, д.60А</t>
  </si>
  <si>
    <t>г. Фатеж, ул. Никитинская, д.35А</t>
  </si>
  <si>
    <t>г. Курск, ул. Серегина, д.31</t>
  </si>
  <si>
    <t>г. Льгов, пер. Франко, д.10Б</t>
  </si>
  <si>
    <t>с. Сейм, ул. Станционная, д.5</t>
  </si>
  <si>
    <t>с. Сейм, ул. Станционная, д.6</t>
  </si>
  <si>
    <t>г. Льгов, ул. Пионерская, д.2А</t>
  </si>
  <si>
    <t>г. Льгов, ул. Радищева, д.3А</t>
  </si>
  <si>
    <t>г. Суджа, ул. Пионерская, д.36</t>
  </si>
  <si>
    <t>2024 год</t>
  </si>
  <si>
    <t>2025 год</t>
  </si>
  <si>
    <t>Итого за 2023 год</t>
  </si>
  <si>
    <t>Итого за 2024 год</t>
  </si>
  <si>
    <t>Итого за 2025 год</t>
  </si>
  <si>
    <t>2/-</t>
  </si>
  <si>
    <t>1/-</t>
  </si>
  <si>
    <t>3/-</t>
  </si>
  <si>
    <t>4/-</t>
  </si>
  <si>
    <t>5/-</t>
  </si>
  <si>
    <t>6/-</t>
  </si>
  <si>
    <t>8/-</t>
  </si>
  <si>
    <t>9/-</t>
  </si>
  <si>
    <t>9;12/-</t>
  </si>
  <si>
    <t>10/-</t>
  </si>
  <si>
    <t>12/-</t>
  </si>
  <si>
    <t>14/-</t>
  </si>
  <si>
    <t>16/-</t>
  </si>
  <si>
    <t>5;9/-</t>
  </si>
  <si>
    <t>2/х</t>
  </si>
  <si>
    <t>Грузо-пассажирский</t>
  </si>
  <si>
    <t>Пассажирский лифт</t>
  </si>
  <si>
    <t>г. Курск, ул. Гагарина, д.2</t>
  </si>
  <si>
    <t>г. Курск, ул. Карла Маркса, д.72 корп.15</t>
  </si>
  <si>
    <t>г. Курск, ул. Большевиков, д.97</t>
  </si>
  <si>
    <t>г. Курск, ул. Дейнеки, д.3</t>
  </si>
  <si>
    <t>г. Курск, ул. Менделеева, д.59Б</t>
  </si>
  <si>
    <t>г. Курск, ул. Ольшанского, д.16 корп.11</t>
  </si>
  <si>
    <t>г. Курск, пр-кт Дружбы, д.15</t>
  </si>
  <si>
    <t>г. Курск, ул. Никитская, д.12(п.3)</t>
  </si>
  <si>
    <t>г. Курск, пр-кт Ленинского Комсомола, д.48А</t>
  </si>
  <si>
    <t>г. Курск, ул. Косухина, д.13</t>
  </si>
  <si>
    <t>г. Щигры, ул. Лермонтова, д.11</t>
  </si>
  <si>
    <t>г. Курск, пр-кт Ленинского Комсомола, д.89</t>
  </si>
  <si>
    <t>г. Курск, пер. Южный, д.29</t>
  </si>
  <si>
    <t>г. Курск, ул. Менделеева, д.16</t>
  </si>
  <si>
    <t>г. Курск, ул. Обоянская, д.13А</t>
  </si>
  <si>
    <t>г. Курск, ул. Сумская, д.50А</t>
  </si>
  <si>
    <t>г. Курск, ул. Черняховского, д.18А</t>
  </si>
  <si>
    <t>п. Хомутовка, ул. Советская, д.6</t>
  </si>
  <si>
    <t>г. Курск, ул. Конорева, д.6</t>
  </si>
  <si>
    <t>г. Курск, ул. Конорева, д.12</t>
  </si>
  <si>
    <t>г. Курск, ул. К.Воробьева, д.23</t>
  </si>
  <si>
    <t>г. Курск, ул. Косухина, д.37</t>
  </si>
  <si>
    <t>п. Олымский, ул. 20 лет Победы, д.2</t>
  </si>
  <si>
    <t>г. Льгов, ул. Гагарина, д.2/2</t>
  </si>
  <si>
    <t>г. Курск, ул. Гагарина, д.20</t>
  </si>
  <si>
    <t>г. Курск, ул. Гагарина, д.22</t>
  </si>
  <si>
    <t>г. Курск, пр-кт Дружбы, д.7</t>
  </si>
  <si>
    <t>г. Курск, ул. Пучковка, д.19В</t>
  </si>
  <si>
    <t>г. Курск, ул. Серегина, д.21</t>
  </si>
  <si>
    <t>г. Курск, ул. Интернациональная, д.47</t>
  </si>
  <si>
    <t>д. Моква 1-я, ул. Парковая, д.18</t>
  </si>
  <si>
    <t>п. Тим, ул. Куйбышева, д.66</t>
  </si>
  <si>
    <t>г. Курск, пр-кт Дружбы, д.24</t>
  </si>
  <si>
    <t>г. Курск, ул. 50 лет Октября, д.1</t>
  </si>
  <si>
    <t>г. Курск, ул. Хуторская, д.1</t>
  </si>
  <si>
    <t>д.Гирьи, ул.Полевая, д.3</t>
  </si>
  <si>
    <t>д.Гирьи, ул.Полевая, д.5</t>
  </si>
  <si>
    <t>д.Гирьи, ул.Полевая, д.6</t>
  </si>
  <si>
    <t>г. Курск, пр-д. Магистральный, д.16В</t>
  </si>
  <si>
    <t>г. Курск, пр-д. Магистральный, д.24Б</t>
  </si>
  <si>
    <t>п. им. Карла Либкнехта, ул. Мира, д.7</t>
  </si>
  <si>
    <t>п. им. Карла Либкнехта, ул. Мира, д.9</t>
  </si>
  <si>
    <t>п. им. Карла Либкнехта, ул. Мира, д.5</t>
  </si>
  <si>
    <t>п. им. Карла Либкнехта, ул. Мира, д.4</t>
  </si>
  <si>
    <t>п. им. Карла Либкнехта, ул. Пушкина, д.2</t>
  </si>
  <si>
    <t>п. им. Карла Либкнехта, ул. Совхозная, д.1</t>
  </si>
  <si>
    <t>п. им. Карла Либкнехта, ул. Совхозная, д.2</t>
  </si>
  <si>
    <t>п. им. Карла Либкнехта, ул. Совхозная, д.3</t>
  </si>
  <si>
    <t>п. им. Карла Либкнехта, ул. Совхозная, д.4</t>
  </si>
  <si>
    <t>п. им. Карла Либкнехта, ул. Кирова, д.22</t>
  </si>
  <si>
    <t>г. Рыльск, пл. Советская, д.18А</t>
  </si>
  <si>
    <t>г. Железногорск, пр-д. Заводской, д.7</t>
  </si>
  <si>
    <t>г. Курск, пр-д. Весенний 2-й, д.22</t>
  </si>
  <si>
    <t>г. Курск, пр-д. Весенний 2-й, д.24</t>
  </si>
  <si>
    <t>г. Курск, пр-д. Светлый, д.11А</t>
  </si>
  <si>
    <t>г. Курск, пр-д. Светлый, д.9</t>
  </si>
  <si>
    <t>п. Теткино, пер. Коммунальный, д.39</t>
  </si>
  <si>
    <t>п. им. Карла Либкнехта, ул. Октябрьская, д.5</t>
  </si>
  <si>
    <t>г. Курск, ул. Гайдара, д.2</t>
  </si>
  <si>
    <t>3/Х</t>
  </si>
  <si>
    <t>г. Курск, пр-кт Дружбы, д.4</t>
  </si>
  <si>
    <t>г. Курск, пр-кт Дружбы, д.2</t>
  </si>
  <si>
    <t>Код МКД в ГИС-ЖКХ</t>
  </si>
  <si>
    <t>5F840DB5-DC6F-4605-86AD-2E204BE1ECBC</t>
  </si>
  <si>
    <t>8DBB9CAC-825F-446F-9AB4-B5672CD33FC7</t>
  </si>
  <si>
    <t>135E8D15-3A51-4C2F-9568-6C21FFDBCD14</t>
  </si>
  <si>
    <t>28AAEDD3-DA9B-45FD-A9E6-DB443E2C39AF</t>
  </si>
  <si>
    <t>DB43FA75-AF0B-4286-8912-7806AA509455</t>
  </si>
  <si>
    <t>DCE1451D-4A92-4D47-A319-04F6873BF1D9</t>
  </si>
  <si>
    <t>4E4B1601-BDDF-4A24-9E07-B86BC47B0CAC</t>
  </si>
  <si>
    <t>CCBAD51A-0A47-4E8C-B465-A68FBB6E2AA6</t>
  </si>
  <si>
    <t>F52CBD46-A0CC-4957-BFF4-421DC5E6CBC3</t>
  </si>
  <si>
    <t>A1C8D43C-6B87-4695-B4B9-E776605486CA</t>
  </si>
  <si>
    <t>01D7248B-B46A-431F-8445-CB6EB9C14B82</t>
  </si>
  <si>
    <t>388C2C7C-A50E-45E1-B206-C3DF300BD52A</t>
  </si>
  <si>
    <t>2FDC91BC-E6AA-4D46-B647-FBA3E09EA4FF</t>
  </si>
  <si>
    <t>B9E9FE62-247B-43DC-88B3-60F4CC87446D</t>
  </si>
  <si>
    <t>5DA14931-27BF-4880-9370-C32B8A4C9AC3</t>
  </si>
  <si>
    <t>9D2975C2-B043-4AD8-A3FF-073DFD9E69ED</t>
  </si>
  <si>
    <t>481E6D07-CC08-4D22-9787-97E8FA510649</t>
  </si>
  <si>
    <t>6FCA1561-7AD9-4AFB-9079-AA297AA67F8C</t>
  </si>
  <si>
    <t>F84129AA-1ACB-4CB9-A879-B133FC93C180</t>
  </si>
  <si>
    <t>D775162B-1A81-4732-ADC8-A9044222087D</t>
  </si>
  <si>
    <t>FDA5582E-14F4-456C-AD76-30C5E8BDA77B</t>
  </si>
  <si>
    <t>0A9BBA30-D87E-4CEE-8CBA-9E25B09DE801</t>
  </si>
  <si>
    <t>B76B2C3F-C2A9-483E-ACAA-6D57FFC7C57E</t>
  </si>
  <si>
    <t>1567A730-9EC4-4C16-8B5C-D979E8C049C0</t>
  </si>
  <si>
    <t>5A34342F-CA9D-4DFC-88FF-C0119BA34AC2</t>
  </si>
  <si>
    <t>93A8E7E1-5190-406A-9CAC-CFEF0A84F1E9</t>
  </si>
  <si>
    <t>22DA5211-02F6-4CCB-99FB-AE34355D9933</t>
  </si>
  <si>
    <t>1AEA05E5-66B0-48CF-B15D-85421CFB540E</t>
  </si>
  <si>
    <t>7499A177-06AF-4DEC-BED9-13CEC37D79F7</t>
  </si>
  <si>
    <t>8FC93144-FF2B-4911-8190-30B499EAC83E</t>
  </si>
  <si>
    <t>41BDDDE5-5CB2-40CD-A0B6-98892F4B9F66</t>
  </si>
  <si>
    <t>72C289D6-1DCE-45D6-9BAC-22CFABB2367E</t>
  </si>
  <si>
    <t>01AB163F-2464-4A94-944A-05C129DFAFFC</t>
  </si>
  <si>
    <t>A4816D38-8B0A-4C7F-B13F-E524A6A0A055</t>
  </si>
  <si>
    <t>8C28CDDC-DBAB-463B-ADB9-8F88FEDD68DC</t>
  </si>
  <si>
    <t>BDB3AFBE-5D6D-49AB-BBF6-178E8EE36C8C</t>
  </si>
  <si>
    <t>06F8013B-D078-4F3B-957D-B624C0EC7495</t>
  </si>
  <si>
    <t>A614C4B4-F6C6-406E-B795-A5D8A8FF71F1</t>
  </si>
  <si>
    <t>570051B7-7D12-470D-876C-AB1B4C6DF1C1</t>
  </si>
  <si>
    <t>4DA8E2A1-87A2-4BEE-A4B9-3B90228976EF</t>
  </si>
  <si>
    <t>B5E62C95-2A35-4317-B7EE-9CE419244BC6</t>
  </si>
  <si>
    <t>F4E08AB1-BDED-423F-9D0B-BD22EE001A66</t>
  </si>
  <si>
    <t>EF0CB9BC-4CC8-4ED0-B971-1EA3325F9AB3</t>
  </si>
  <si>
    <t>C540D427-E7A0-409C-BC03-ADD04257520F</t>
  </si>
  <si>
    <t>3274922F-C40E-4CAC-AFC6-F40AE4F6958A</t>
  </si>
  <si>
    <t>F1B62DEC-3F90-4E12-978D-7A6B995D94D0</t>
  </si>
  <si>
    <t>6B16F555-721E-43F9-9EDB-1B9752AD62F9</t>
  </si>
  <si>
    <t>A2993F23-49FE-452C-A4C9-AB81D2991585</t>
  </si>
  <si>
    <t>6134ABBD-F7D6-42D8-8C33-36D012D9B3CF</t>
  </si>
  <si>
    <t>5EA336FE-0BCF-4B16-BEBB-F0E10915A099</t>
  </si>
  <si>
    <t>680409F8-86B5-4C32-9458-F95299531F8E</t>
  </si>
  <si>
    <t>5F979AFA-9227-4104-B3BD-B062698A17F1</t>
  </si>
  <si>
    <t>0D1E576C-5CA8-4DBC-A9C9-DEF7D271FBB7</t>
  </si>
  <si>
    <t>CFCBD6A5-AA06-42DE-ADD2-F8097BFB0FBF</t>
  </si>
  <si>
    <t>666EDB8F-E4DA-40FE-AAF4-BC0721FFC94F</t>
  </si>
  <si>
    <t>B1DAEEEB-0884-453F-AECF-01B48818ED6B</t>
  </si>
  <si>
    <t>2A767757-C3B0-47F1-BFB0-D87FE9F848CB</t>
  </si>
  <si>
    <t>F2F4575D-3ADF-4A0C-BC19-D5FA91D48BBB</t>
  </si>
  <si>
    <t>91F7525C-7993-4E54-B708-FBD60F406743</t>
  </si>
  <si>
    <t>E226B89C-5220-4EE8-ACEB-574AD5AE105A</t>
  </si>
  <si>
    <t>0A077B8B-4AE7-4505-95E9-7740C2C3A79D</t>
  </si>
  <si>
    <t>CFAEB491-765C-4A26-B46F-BF3FD1D7F15B</t>
  </si>
  <si>
    <t>A13DD69A-4333-4F98-B2CB-3545F6E1D2FE</t>
  </si>
  <si>
    <t>29681A2F-FA9A-44F2-B3C9-C172A74FE737</t>
  </si>
  <si>
    <t>738E071E-5475-445C-9683-3C9C65BDEC68</t>
  </si>
  <si>
    <t>6EF105F7-D013-4D1C-BB7D-FC761EF26896</t>
  </si>
  <si>
    <t>A93E2B51-D911-4BA0-84EA-9C5ED8AF8FEF</t>
  </si>
  <si>
    <t>7D5B2DB1-5321-4324-90C2-1237AA1449E6</t>
  </si>
  <si>
    <t>77E659F5-ECDE-4D7F-995D-7051510FBDF9</t>
  </si>
  <si>
    <t>222D6DDE-1A86-4457-8AFA-FFD625B71DA8</t>
  </si>
  <si>
    <t>5B0B013B-2C2F-4D50-A3AD-6F21FBEB0B39</t>
  </si>
  <si>
    <t>D58D45B7-DF59-46C9-92E2-87421DEE715F</t>
  </si>
  <si>
    <t>EB3104BB-1C48-4509-BEF6-85ACB72B6B20</t>
  </si>
  <si>
    <t>3D579AA0-C7C7-4CAC-B7A7-DEFF7E1DDB99</t>
  </si>
  <si>
    <t>F69797F0-8560-4366-B6DF-B60578C37DC6</t>
  </si>
  <si>
    <t>88BF1BAD-AE3C-46C8-9D97-5042A7AF6517</t>
  </si>
  <si>
    <t>8D0E7452-3201-4D0F-8BF9-7DAF8534AB0C</t>
  </si>
  <si>
    <t>C46C360C-C131-4FF0-ACFF-09929E118902</t>
  </si>
  <si>
    <t>BBF23E04-D9A8-4DCB-8FB5-33235539BD5B</t>
  </si>
  <si>
    <t>ED7FB1AF-9FB1-487E-95F6-02B3D99C016D</t>
  </si>
  <si>
    <t>C72AAF36-14CC-4660-9964-85511E61813B</t>
  </si>
  <si>
    <t>3B67AF07-555B-43B6-B63E-CE44A2BAC4FA</t>
  </si>
  <si>
    <t>5BE98D49-131F-4DDC-9A6A-63848BD8C1C0</t>
  </si>
  <si>
    <t>6B1E7521-2917-48FF-AC8C-45E8A936EB97</t>
  </si>
  <si>
    <t>8C760E67-8350-4B80-9081-F386021DA270</t>
  </si>
  <si>
    <t>483B5F32-DF12-4E2C-A04C-980D40F34968</t>
  </si>
  <si>
    <t>0D87AAB5-3AA6-49CC-933F-A2F8BAE5374D</t>
  </si>
  <si>
    <t>07108AB8-26AF-4816-90DC-12EAE18D3D50</t>
  </si>
  <si>
    <t>D03BB436-D1C6-4F10-9D2C-DBBAF358F955</t>
  </si>
  <si>
    <t>873A10C1-7A0C-49D5-9D21-1F8347C0F366</t>
  </si>
  <si>
    <t>D90728A8-C19F-4303-B7F1-2D0D810A6089</t>
  </si>
  <si>
    <t>F748B446-C480-4A18-9427-B0B1FDECAFA6</t>
  </si>
  <si>
    <t>E5B926FD-3E56-4317-9E5D-124B28BD31AD</t>
  </si>
  <si>
    <t>C3C11472-BD40-4B92-BFF3-BC2B3911BF78</t>
  </si>
  <si>
    <t>BFB185ED-86CB-421D-AC08-C1B7D2CA8431</t>
  </si>
  <si>
    <t>2980F1FD-92D3-4AAF-8A13-DFEA0F1F5908</t>
  </si>
  <si>
    <t>E25C9B8F-0FB7-49C9-9111-CC35B88B1C2E</t>
  </si>
  <si>
    <t>2E3EE75E-B285-443B-9C17-5A121D0A30F0</t>
  </si>
  <si>
    <t>30D6747C-831E-4781-8A27-2E93B5D6D9DF</t>
  </si>
  <si>
    <t>E84779C2-9A50-4B60-B9FC-5FDBCE6E3D9E</t>
  </si>
  <si>
    <t>D221A119-FD1F-4899-85ED-31CCA16BECD8</t>
  </si>
  <si>
    <t>19DA12C5-0840-4FC9-BF66-0B6894C2D16C</t>
  </si>
  <si>
    <t>29353449-E388-4FE3-83B1-B3E1EE27BE9E</t>
  </si>
  <si>
    <t>8481DB72-2202-425B-A3F8-DE03E052304B</t>
  </si>
  <si>
    <t>02A00FA8-678C-4F49-949F-D8A006703344</t>
  </si>
  <si>
    <t>FF53C47C-04B7-4C84-85B2-237C2D5DC165</t>
  </si>
  <si>
    <t>E1DE4485-4A52-4D9B-8974-C5BB29DE7431</t>
  </si>
  <si>
    <t>EFA1D65E-7D2D-42C7-BCE1-616EC70DBA9F</t>
  </si>
  <si>
    <t>71A062DB-CF0D-4886-90C1-8695D97E0ED4</t>
  </si>
  <si>
    <t>F7E20DAF-59E2-4D73-B389-3A9172377BC8</t>
  </si>
  <si>
    <t>EAE10C04-2211-4474-BD66-010B281BAA3D</t>
  </si>
  <si>
    <t>E52D7D30-A098-44AD-B6E3-A1B689C2B3E5</t>
  </si>
  <si>
    <t>3EF456C3-0521-4007-A23D-0C30844EBF76</t>
  </si>
  <si>
    <t>03721882-F007-421A-AFAD-EF687F7B3197</t>
  </si>
  <si>
    <t>C62C78D5-0E50-45AE-8118-14A174A75E44</t>
  </si>
  <si>
    <t>B21A6CED-C757-4E08-8312-9CD0B7FB380B</t>
  </si>
  <si>
    <t>76D1C8B9-11A6-4522-A22A-F563F1036F5D</t>
  </si>
  <si>
    <t>7E5C7A33-7705-4802-A7F9-A7463893F97B</t>
  </si>
  <si>
    <t>EBF68BA8-4CF9-447F-8349-FB3B497E089B</t>
  </si>
  <si>
    <t>B1B57BCA-C795-4740-9A5A-EAC2F5CFF386</t>
  </si>
  <si>
    <t>E1FA8F61-CAA0-4784-84FA-BCEE22178EB6</t>
  </si>
  <si>
    <t>4D4B5B70-63F0-4F3F-BBDB-0B93828DCE24</t>
  </si>
  <si>
    <t>BC487053-FA0F-438B-92EB-516817FE3827</t>
  </si>
  <si>
    <t>5175B615-35E8-424F-A2C2-A14EFB568D0C</t>
  </si>
  <si>
    <t>8EA3A04C-7755-4B71-BD9B-C1ED0B90C89E</t>
  </si>
  <si>
    <t>DF4A13A1-7D96-443B-86E5-FCEE8475A5C7</t>
  </si>
  <si>
    <t>6CA88581-A6BA-4F50-AF5B-3BA2039EB3EB</t>
  </si>
  <si>
    <t>525EB5A6-9C8F-460F-9C74-FD7E043AAB4A</t>
  </si>
  <si>
    <t>CC6DD4B8-D389-4D61-B755-9B98E10562D2</t>
  </si>
  <si>
    <t>2770B7A2-A4A8-41FE-AA47-7764A13E9EF7</t>
  </si>
  <si>
    <t>3DEC7247-C13C-4BC8-A951-DE60C779DBF9</t>
  </si>
  <si>
    <t>4A464C56-D8AF-4B9E-878A-22C3FF7D659D</t>
  </si>
  <si>
    <t>E028F9F7-E8D2-474C-A4DF-822D2E21593E</t>
  </si>
  <si>
    <t>EDE68267-7DE8-4736-99F8-BAE6904154AD</t>
  </si>
  <si>
    <t>4F184A52-193E-40CD-9B1D-BA127C92F7FC</t>
  </si>
  <si>
    <t>741A6379-4AA1-455E-998A-8215EC633FCF</t>
  </si>
  <si>
    <t>04F87013-589C-49D0-AEA8-2D3CE96770B3</t>
  </si>
  <si>
    <t>985D0AA9-8203-45D0-BEF0-70F8E6485FB7</t>
  </si>
  <si>
    <t>6DC20945-EB15-44D6-ABAB-FD3E3D653298</t>
  </si>
  <si>
    <t>CCF0B2FD-6D15-4905-801A-8AB3342A25EC</t>
  </si>
  <si>
    <t>DFD51749-7A14-4B58-91FE-79C845E47920</t>
  </si>
  <si>
    <t>DD2E0979-46D2-4EF3-ABEA-45E145200391</t>
  </si>
  <si>
    <t>4507AF2D-6DDF-4E4D-A705-C004070C433B</t>
  </si>
  <si>
    <t>EE619F4E-C556-4401-84B0-C26E4F7CBA08</t>
  </si>
  <si>
    <t>C7255756-6F2B-4F6A-9331-138CB748CC30</t>
  </si>
  <si>
    <t>6E2504F8-F5AD-4A91-8B8B-1D6F60DDD18C</t>
  </si>
  <si>
    <t>A1B1BEDB-9264-4A06-ACC9-9203ABEA673F</t>
  </si>
  <si>
    <t>1828FF05-7D68-45BD-A87C-7DAA48B10FFB</t>
  </si>
  <si>
    <t>48330C5B-4852-421E-BB74-2BCE0E794AAC</t>
  </si>
  <si>
    <t>716C2491-B5A0-4998-B353-683541E3A73B</t>
  </si>
  <si>
    <t>B3BA12B2-9693-408C-A2DF-4B51F1BFFC03</t>
  </si>
  <si>
    <t>AE06157B-80A2-4E00-9702-526A2375DCAC</t>
  </si>
  <si>
    <t>D615CE45-D676-4D6F-B188-CF6FE04A1221</t>
  </si>
  <si>
    <t>DE115F54-072C-46D1-9BD8-B2573996C843</t>
  </si>
  <si>
    <t>1600D50B-2830-4CDE-AAA8-ECCE31726835</t>
  </si>
  <si>
    <t>0A619BFB-2BF8-4117-89C8-5A9802B1A068</t>
  </si>
  <si>
    <t>BDE31F8B-3AA3-490E-862C-108456105DDF</t>
  </si>
  <si>
    <t>883C9DEB-4E6E-4532-9B26-EDEC66370CC7</t>
  </si>
  <si>
    <t>AFD23C73-309F-4B91-9650-81F2E758BB64</t>
  </si>
  <si>
    <t>5AF3ED92-869B-4C66-BD69-A44EACA76AA3</t>
  </si>
  <si>
    <t>537D2996-688A-4A8A-B679-4AC5E3485CD0</t>
  </si>
  <si>
    <t>C30D50E1-C9C4-4252-8894-A54693D5672B</t>
  </si>
  <si>
    <t>EA36EB4B-0FCD-4ADF-A299-F7BA1F0F61EF</t>
  </si>
  <si>
    <t>545D4422-1AD8-4614-ADF1-1156D8053569</t>
  </si>
  <si>
    <t>2DFD0268-E643-42AF-B5E5-B8667DA85F4B</t>
  </si>
  <si>
    <t>46F15961-D3C0-409A-9A7E-7FF846AE7E50</t>
  </si>
  <si>
    <t>CBA2F1CF-040F-4167-AD7F-945A34ABD25E</t>
  </si>
  <si>
    <t>006CD029-B2C3-4ECB-B2DB-B4B594ADC695</t>
  </si>
  <si>
    <t>D643696A-3880-4911-8F83-1D17327C428C</t>
  </si>
  <si>
    <t>D9D8BDBE-D2CB-4CFD-98D7-B81F84C25462</t>
  </si>
  <si>
    <t>EA1E4BB9-A4A7-47F0-8C16-0E27EFFBC23F</t>
  </si>
  <si>
    <t>5DE93176-0869-4350-A3DD-E7F2325FB040</t>
  </si>
  <si>
    <t>4F9AFA58-1ABF-481B-A49D-A2671011FE28</t>
  </si>
  <si>
    <t>C3C6FB02-07C9-4ECD-9761-C1564AE2976A</t>
  </si>
  <si>
    <t>8F480BB4-8E59-4AD7-ACFD-C9303833DB64</t>
  </si>
  <si>
    <t>498F4B5D-95DB-490D-8A55-CA22301C45DB</t>
  </si>
  <si>
    <t>AF6B6D74-D9A3-49F0-90E4-EC6F277AF872</t>
  </si>
  <si>
    <t>B8FB52B9-6A42-4765-9842-CF544DA8BF5C</t>
  </si>
  <si>
    <t>02382B33-8214-4DC4-9967-39159D30D439</t>
  </si>
  <si>
    <t>1A6DE247-E959-480E-B251-313326BA4DEA</t>
  </si>
  <si>
    <t>553ED58B-5641-4C41-80FC-30CC88808848</t>
  </si>
  <si>
    <t>89B6C5D1-A275-40BF-A8E7-B1B8041C7CE1</t>
  </si>
  <si>
    <t>B953DA4F-4761-4E9E-B956-4E376BAA6EDE</t>
  </si>
  <si>
    <t>7A432213-0F8D-4025-A811-C817D790C52F</t>
  </si>
  <si>
    <t>12ECE83C-A6CD-4121-AED0-BBD32729143D</t>
  </si>
  <si>
    <t>5A20935B-CFB8-4170-BEE2-24779051A7D3</t>
  </si>
  <si>
    <t>BBACF9E7-70AC-47F7-B28B-CB25D655260E</t>
  </si>
  <si>
    <t>259A221B-5072-42CB-80F2-B62D7B351F5E</t>
  </si>
  <si>
    <t>D9964F32-62C9-4480-A024-950087789D19</t>
  </si>
  <si>
    <t>FF22C6ED-D874-4454-B536-824F68EB269C</t>
  </si>
  <si>
    <t>F0D91F7C-5690-44B3-BD68-5B3C8BF74868</t>
  </si>
  <si>
    <t>4B76A782-AFB2-4688-8A60-4C77AC73F720</t>
  </si>
  <si>
    <t>A6CEC850-2FEE-4ED5-AF8A-4536D2769CE8</t>
  </si>
  <si>
    <t>6BCA0EF8-125C-401A-9F38-31E463C6E1C2</t>
  </si>
  <si>
    <t>FFB78B64-73BA-4C2B-BC5E-B9CB9AA594AC</t>
  </si>
  <si>
    <t>AE7C8D6F-33C1-4CEF-8BF6-DD9B7FC95B3A</t>
  </si>
  <si>
    <t>4DD104ED-D14A-4058-A47A-799FBBE9EF36</t>
  </si>
  <si>
    <t>2933B477-1D16-4C57-B05B-458595AE8CE1</t>
  </si>
  <si>
    <t>1DA2F35B-34A3-47FA-A344-D4B56558830D</t>
  </si>
  <si>
    <t>F0420C9C-5E22-463D-967B-F05BD4A17A9F</t>
  </si>
  <si>
    <t>68CA298A-FFE7-4F08-98AF-2C28E89E4052</t>
  </si>
  <si>
    <t>3DA73842-54E5-4326-8E3D-F0DF957E30FA</t>
  </si>
  <si>
    <t>FFC6CB14-E0D4-49CF-8F90-205B49D7A330</t>
  </si>
  <si>
    <t>7B6443C1-C585-4516-917B-D1D657B08437</t>
  </si>
  <si>
    <t>48B3AB36-632C-4C3D-9280-46EE8E03AE12</t>
  </si>
  <si>
    <t>6A91FC3E-9B61-47DF-9C49-F8092AF418DC</t>
  </si>
  <si>
    <t>29A6D4CE-E56F-44A9-9EC8-2A5248AACA6A</t>
  </si>
  <si>
    <t>F83093C4-2DD8-4DD0-BB8F-D41886B2A60E</t>
  </si>
  <si>
    <t>F3F746FE-2469-47D2-9867-789B5AEAD176</t>
  </si>
  <si>
    <t>DA7738A0-A6EA-461C-B957-93456ED60B42</t>
  </si>
  <si>
    <t>A3D4628E-0AB7-4945-87BE-E2C558702247</t>
  </si>
  <si>
    <t>EB973108-A6D9-454D-9D07-4EA265FCD6AF</t>
  </si>
  <si>
    <t>C60E5D0C-C328-4738-AC61-670A69B1D6AF</t>
  </si>
  <si>
    <t>FFE8D603-E1D7-4A76-AC9B-D4515097B712</t>
  </si>
  <si>
    <t>5B78E227-3A15-4C67-B2ED-E9A14C0D41A3</t>
  </si>
  <si>
    <t>79DEEFF9-5C0D-4B07-AFA8-33597C2E3430</t>
  </si>
  <si>
    <t>53F2D878-5A0B-4F62-8D89-948BFD2220A6</t>
  </si>
  <si>
    <t>560788C4-DEB1-4494-A70B-A498FBECCA26</t>
  </si>
  <si>
    <t>1EC3B3CB-7167-421A-A6C9-BA50EBFA0DC4</t>
  </si>
  <si>
    <t>73A7499D-9E6E-4964-9AD7-DE2C2796E6F2</t>
  </si>
  <si>
    <t>25738D7A-B057-4AFF-BC6A-45EDD5B2F9F4</t>
  </si>
  <si>
    <t>F7B85809-6E19-429B-BE8F-A4D29C3AD38D</t>
  </si>
  <si>
    <t>5F5A1D3F-AFA2-459D-9552-2452B260820E</t>
  </si>
  <si>
    <t>CAB2BB39-B839-45B4-894B-F03479DD3BBE</t>
  </si>
  <si>
    <t>6C848EC2-84CB-45D1-8F4F-B10684266ED9</t>
  </si>
  <si>
    <t>FA7A77DC-DA0A-4491-BBF4-6D0A388EADC5</t>
  </si>
  <si>
    <t>0DABA372-CDD8-4018-AF74-AADD35F0F11C</t>
  </si>
  <si>
    <t>C1ABC6BC-CA28-4FF7-B739-53603F23146B</t>
  </si>
  <si>
    <t>0F824043-B8EE-406C-AEB0-9BD6514C1367</t>
  </si>
  <si>
    <t>056AFC3F-6FB8-4FF2-8878-7E82F9216D4F</t>
  </si>
  <si>
    <t>8E44660B-8644-4A79-B764-2BE014DBBDA6</t>
  </si>
  <si>
    <t>6FAA2128-EF09-4B34-8FB3-F8172FF03A64</t>
  </si>
  <si>
    <t>A9780F2A-469B-4084-AB9C-75AD798D4724</t>
  </si>
  <si>
    <t>69123092-3AE4-4E36-9D58-83A3972B5F1C</t>
  </si>
  <si>
    <t>26C8A765-B56A-45E5-8D28-961F97956BC3</t>
  </si>
  <si>
    <t>D9AE0F27-8769-438D-B265-6F4FCF779C11</t>
  </si>
  <si>
    <t>AE931895-7F06-4031-8F01-5263C1A7BC0F</t>
  </si>
  <si>
    <t>7FF89F2B-9825-4449-9EF2-2A6D1D0B09B4</t>
  </si>
  <si>
    <t>CCC7A469-91DB-43CA-A19C-EC133AFE5CE2</t>
  </si>
  <si>
    <t>4F861258-F35A-40A8-B8CB-264FC783959C</t>
  </si>
  <si>
    <t>A91D4FB0-E94A-4E2C-A853-79F1785A3994</t>
  </si>
  <si>
    <t>ACED67FF-8937-4C94-A130-749A0D2CA822</t>
  </si>
  <si>
    <t>78DC43AC-26E1-4AFE-881F-FD9C4DB54247</t>
  </si>
  <si>
    <t>EA9ABF62-5CD2-4F16-BE6A-23B3D08D7434</t>
  </si>
  <si>
    <t>4307A8D9-6403-4A9C-80A2-FD2ED470F8B6</t>
  </si>
  <si>
    <t>6B1BB32E-CCFD-4D92-B06D-7EDD0BC4EF9E</t>
  </si>
  <si>
    <t>E6075C0F-C934-438B-A6E8-89DCEACFE8F0</t>
  </si>
  <si>
    <t>BACA0B9F-7E01-465A-B23F-A7F95D23B19E</t>
  </si>
  <si>
    <t>EE2FC95E-528B-41B5-AB3D-8FCC49AF3EB7</t>
  </si>
  <si>
    <t>2B2F52C1-BD5A-4171-B440-154E3C3F0983</t>
  </si>
  <si>
    <t>D058CE63-B971-4F41-878B-C7FA5542C99E</t>
  </si>
  <si>
    <t>5082CADA-A6BB-41AD-AFD2-8F53C6747EA0</t>
  </si>
  <si>
    <t>0B63603D-9860-4F90-A839-9FFE0E416F3B</t>
  </si>
  <si>
    <t>724B2A39-D59D-4D2D-883C-E19D4C2EDEBD</t>
  </si>
  <si>
    <t>EDC6BF5F-ED42-4202-BC4E-14FA56C766A9</t>
  </si>
  <si>
    <t>CDB17172-273D-4093-800B-AA05317D5653</t>
  </si>
  <si>
    <t>B88249F3-F011-4FB0-81D8-1B68E662BF93</t>
  </si>
  <si>
    <t>D2565667-790A-47F9-89E0-CD0EE893DA60</t>
  </si>
  <si>
    <t>E710C913-D78C-416D-979A-699F56B4DB8F</t>
  </si>
  <si>
    <t>2FB1ED20-357F-418A-89BE-406C1D5C0C20</t>
  </si>
  <si>
    <t>8BE313AA-4175-4340-8C5C-4EB24D4486D3</t>
  </si>
  <si>
    <t>5791EF7E-EC81-4441-BEA5-54BD4246C2B8</t>
  </si>
  <si>
    <t>A8343D78-5A7F-4AB6-8FAE-98116298D79B</t>
  </si>
  <si>
    <t>7EA09A9B-A43B-42AC-8B41-A9CB75599C8F</t>
  </si>
  <si>
    <t>7B0AA56C-BAC5-481B-B876-52A2E098FA93</t>
  </si>
  <si>
    <t>9CBF8D48-DFF2-4A44-A5A9-101DF70F3941</t>
  </si>
  <si>
    <t>C516FBDF-D8D4-441C-BB24-FA1788D60DCE</t>
  </si>
  <si>
    <t>B974275D-7ED8-4731-A675-7C8E4588BE8E</t>
  </si>
  <si>
    <t>B11140EA-9E5E-46E2-9D25-E318BEC6476C</t>
  </si>
  <si>
    <t>9A9861DF-FA2E-46A1-8375-62CCB03A4FBD</t>
  </si>
  <si>
    <t>C026E8D0-5C12-47EA-A81E-C46CB7D447AE</t>
  </si>
  <si>
    <t>D767AD48-E032-4EDB-AFA0-95B7C59EB14F</t>
  </si>
  <si>
    <t>5BAB6EEE-BBD6-4A69-931B-18CA3C927EA0</t>
  </si>
  <si>
    <t>CBF815AF-5B75-4C55-971E-3773C25CF73E</t>
  </si>
  <si>
    <t>DCCFC72A-2540-461A-9EE7-ED4C0749874C</t>
  </si>
  <si>
    <t>67A90179-E07A-401B-BFE2-C9C9C391FAA4</t>
  </si>
  <si>
    <t>246142B4-1FA6-4AB9-9266-6A1A91A4840D</t>
  </si>
  <si>
    <t>EAE882CE-F0FC-424A-B9EC-798704D9B784</t>
  </si>
  <si>
    <t>F6BB5E1A-3BE8-4004-A9F0-E34759EA7259</t>
  </si>
  <si>
    <t>B9F73644-44CA-4AAD-ADCC-71EF4B399B88</t>
  </si>
  <si>
    <t>EB925AA3-600D-49E8-A54E-90633A3D6365</t>
  </si>
  <si>
    <t>8A962DC0-6611-4BA7-9E92-FBACD6E54959</t>
  </si>
  <si>
    <t>E6A39793-8818-44FA-9C46-931BBFED1125</t>
  </si>
  <si>
    <t>56A33F35-E48A-4F84-8D0D-20C92EF0FA85</t>
  </si>
  <si>
    <t>3D45BDB8-7A04-42AA-9B92-0949487CD548</t>
  </si>
  <si>
    <t>42D0AB72-BA7F-47B4-BD4D-8E5408779460</t>
  </si>
  <si>
    <t>DCA1C66B-468C-47BE-8CD7-66318721930A</t>
  </si>
  <si>
    <t>D0253959-DDA5-4833-BCDA-C87F29160864</t>
  </si>
  <si>
    <t>9B080AC6-0E77-49D9-B00D-2E07649A082F</t>
  </si>
  <si>
    <t>035055C1-14AD-4C8E-87F3-EE7AC44BF559</t>
  </si>
  <si>
    <t>1B40C939-8B92-4508-B944-163694C820CE</t>
  </si>
  <si>
    <t>8307FD1D-347A-4076-A0CE-27BAE88466A9</t>
  </si>
  <si>
    <t>B4B1A98C-A49E-486D-B3A2-DD5FDB5FF02C</t>
  </si>
  <si>
    <t>90DAF998-DFD8-45B6-A3A7-8E415F43F2CE</t>
  </si>
  <si>
    <t>53D84132-B0E4-4E9F-BAFA-9551E1E20479</t>
  </si>
  <si>
    <t>7CB6F9F4-8672-42D1-B9FD-AE1972298EC4</t>
  </si>
  <si>
    <t>1B366282-5389-4D6F-A601-318E08C7AB3A</t>
  </si>
  <si>
    <t>39710B62-C091-490A-A053-0A2FDCBA3518</t>
  </si>
  <si>
    <t>933FF576-55E6-44C1-A4BE-F0C07781921C</t>
  </si>
  <si>
    <t>7FA4C2A1-C6C7-4248-9F2D-2107B3F92D68</t>
  </si>
  <si>
    <t>709A817F-D27B-477D-A69C-DF9BD05A29E8</t>
  </si>
  <si>
    <t>F111174F-732B-49EC-AF95-6D7E70ED83A7</t>
  </si>
  <si>
    <t>B86E7E63-0927-4420-8E21-F24370053639</t>
  </si>
  <si>
    <t>4BEA9B01-0B76-46DE-858E-AB3BF6051F41</t>
  </si>
  <si>
    <t>3156DEF6-9D06-4E3C-B866-F23B416558DA</t>
  </si>
  <si>
    <t>A3F76B66-E7ED-413E-92E9-65935FFEC2B2</t>
  </si>
  <si>
    <t>C21F2FCC-3F52-4FE4-B3F5-0B92B187EB7D</t>
  </si>
  <si>
    <t>D7BD8DAE-1FD1-4162-9CE5-AD1A21A63A7A</t>
  </si>
  <si>
    <t>5B63BF59-ADDC-4884-BB4C-3024C654DE3B</t>
  </si>
  <si>
    <t>5AF12991-9136-4531-B91F-C3D0AB63985B</t>
  </si>
  <si>
    <t>81B08382-1C3E-464A-B594-D11D9FB32EA4</t>
  </si>
  <si>
    <t>8C605B26-7DFC-4C45-A5E4-69CD12BE0006</t>
  </si>
  <si>
    <t>8D8D44BB-BFED-4120-AD56-CC9C895FEA3F</t>
  </si>
  <si>
    <t>07D6B0C0-0303-4B0E-B833-B2D211DE1D4E</t>
  </si>
  <si>
    <t>50D3CE2C-64BB-4555-97D2-A85401DB77C1</t>
  </si>
  <si>
    <t>083B4ED4-642D-4A00-9935-A15D5DAB0E9E</t>
  </si>
  <si>
    <t>2CDC0A2E-8DD3-47EC-8DB2-9B36D150DA1D</t>
  </si>
  <si>
    <t>767D8027-D089-4F84-8547-BC7193AA217A</t>
  </si>
  <si>
    <t>4DEA3D77-3EE1-42FB-8249-7CCCD9933ABD</t>
  </si>
  <si>
    <t>585A8494-F0BC-4942-BD28-F4F7E6220FD9</t>
  </si>
  <si>
    <t>3D264DD9-11D4-4EC2-80FE-D388F1E51CCF</t>
  </si>
  <si>
    <t>D25E982B-41A8-4F04-8AB3-590A4E69D2E6</t>
  </si>
  <si>
    <t>DF329895-E49A-440C-91ED-41D69C30D538</t>
  </si>
  <si>
    <t>2B8ED5E4-FD23-431D-A279-9D5C86E00494</t>
  </si>
  <si>
    <t>C5D14108-DBB2-4DC4-AE28-E7F42524FA5B</t>
  </si>
  <si>
    <t>30250450-08E3-4631-9795-FDD81D1F4203</t>
  </si>
  <si>
    <t>EC8E3DC5-25A9-40FE-BA7F-0D6B177A18DF</t>
  </si>
  <si>
    <t>0AA4F766-8597-47FC-AD4A-4C75A765009E</t>
  </si>
  <si>
    <t>0995B607-D83D-4E0B-AC31-AB02D726C12B</t>
  </si>
  <si>
    <t>FE62502F-383F-4520-A9B9-1503604F51F6</t>
  </si>
  <si>
    <t>A95D0D9A-758C-4989-9FDD-3C97D5B2659D</t>
  </si>
  <si>
    <t>ECB67CFB-1516-42C3-B76D-97BA36197240</t>
  </si>
  <si>
    <t>26CE21F4-9874-4799-A0C3-FDE7DB36CE1D</t>
  </si>
  <si>
    <t>555EB2D6-AA85-4F67-BDEF-7D32D0CDCDCB</t>
  </si>
  <si>
    <t>D6F97C7D-A28A-472E-BE57-2A80CF5823F0</t>
  </si>
  <si>
    <t>99C2EFE6-3BE3-4D00-93FB-4A93F6BA2088</t>
  </si>
  <si>
    <t>A834E30A-CEEF-4F42-81E2-C5AFB7715294</t>
  </si>
  <si>
    <t>A0C7E22B-9FEF-49C5-81AE-4501C3505EE3</t>
  </si>
  <si>
    <t>4415F7F9-56D2-4D24-87D7-FA97451FF926</t>
  </si>
  <si>
    <t>342301E3-4424-403D-AF3E-D9012EDF7AFE</t>
  </si>
  <si>
    <t>F8DC9E72-8031-4F2A-8D96-4F0272558DCF</t>
  </si>
  <si>
    <t>3742226E-04E9-48F2-BA4C-6A1581612FD6</t>
  </si>
  <si>
    <t>26049720-4114-439A-87CE-594F5FC7B105</t>
  </si>
  <si>
    <t>16FF9A57-5A6D-4E25-8E27-EFFBE66360B4</t>
  </si>
  <si>
    <t>92B4266A-6323-4E9F-9A1B-6B054B11733C</t>
  </si>
  <si>
    <t>9BF22BD3-8F24-4397-8A81-A961D60A61E8</t>
  </si>
  <si>
    <t>DD8D9B79-2E4B-4A4B-8949-E13A2E4459CD</t>
  </si>
  <si>
    <t>5FBA6703-5BF7-4884-AC0B-A7E9CE209F34</t>
  </si>
  <si>
    <t>046422CC-BC66-475B-9159-A5860B27ED54</t>
  </si>
  <si>
    <t>B5A920D8-B730-47BF-8836-B5DA33612F71</t>
  </si>
  <si>
    <t>3C0FA4D0-85C4-475D-ACFC-414AF11554A9</t>
  </si>
  <si>
    <t>38870846-3B3C-469B-B8FF-8D6B03D3017E</t>
  </si>
  <si>
    <t>A0472F52-7EDB-4A23-9B46-8CBB757151F8</t>
  </si>
  <si>
    <t>E0941D70-BFC9-4457-9F13-83A3F872F3D8</t>
  </si>
  <si>
    <t>8BF2568A-F74B-4D45-986E-DB096B765702</t>
  </si>
  <si>
    <t>CC136A34-12DA-472C-A7A7-4EEC6B129F46</t>
  </si>
  <si>
    <t>9600A449-4319-4477-8392-5954BFC59922</t>
  </si>
  <si>
    <t>7E6C632D-1192-4C8F-A83D-E96838E2C301</t>
  </si>
  <si>
    <t>EF8EC0C1-4904-4A95-B1F2-D40B8CCAFE48</t>
  </si>
  <si>
    <t>64290AA7-712E-432B-9755-A2C901AD5305</t>
  </si>
  <si>
    <t>2144C9E5-44C7-495D-AA67-721C0529100A</t>
  </si>
  <si>
    <t>84D7341F-0F60-41B3-ADF5-26EB048A3D06</t>
  </si>
  <si>
    <t>983633AD-DFA9-4C3E-BCBA-727674784631</t>
  </si>
  <si>
    <t>FBD4A236-5933-42E0-8A31-4CA7E29B013E</t>
  </si>
  <si>
    <t>CC051DAD-1BAF-4F2F-8FEA-AAD8FE3289A4</t>
  </si>
  <si>
    <t>BDDD1AB1-D55B-4C93-B19D-91E88CAD48BC</t>
  </si>
  <si>
    <t>7CBB2290-1E64-4691-A046-265B996DFAFD</t>
  </si>
  <si>
    <t>3591EC66-B782-4EA6-96C6-A5415A2EFC6D</t>
  </si>
  <si>
    <t>8934BD7E-D73B-4680-96A4-0DDABF5883AB</t>
  </si>
  <si>
    <t>BF714B2D-812A-452A-AAB8-90C4C3A2A269</t>
  </si>
  <si>
    <t>E961D694-B394-4B0D-A158-6B8B009247F7</t>
  </si>
  <si>
    <t>85787393-C387-4E0A-BFDF-0B09465B13BB</t>
  </si>
  <si>
    <t>31EABE84-3419-4A6A-9005-72E7A35142DA</t>
  </si>
  <si>
    <t>B8F80F7B-0B13-459F-BA63-86E82D15DE2A</t>
  </si>
  <si>
    <t>18A30308-62C9-4170-8DB2-61201240DC67</t>
  </si>
  <si>
    <t>69DF1651-F2C9-4665-8BA4-BE0F8919C69B</t>
  </si>
  <si>
    <t>008F4F21-8D78-4C36-8377-6FEBEB3FDD44</t>
  </si>
  <si>
    <t>825617FD-5C84-41D5-B9E4-2AAF58F011E0</t>
  </si>
  <si>
    <t>A82E33CA-5E5B-4EC5-9A0D-457E45D07546</t>
  </si>
  <si>
    <t>696F0058-02A2-4253-979F-5BF491E66164</t>
  </si>
  <si>
    <t>CF420CF7-739E-4177-A010-FEE5BAB5C6D6</t>
  </si>
  <si>
    <t>377A9E11-186A-4B93-9F33-8A18C22B6694</t>
  </si>
  <si>
    <t>A3A1B922-F229-4C94-9A7E-8538D56398B5</t>
  </si>
  <si>
    <t>457BDD8D-1DBD-4206-BADF-7D1B72D5A4E0</t>
  </si>
  <si>
    <t>ED6750E3-6CF1-443E-883E-6FD800956CE0</t>
  </si>
  <si>
    <t>3B0943A9-AED0-4278-93DA-3003D93D260C</t>
  </si>
  <si>
    <t>B17366B5-0BF4-43B5-AA9D-A7238DE9EB2F</t>
  </si>
  <si>
    <t>9DDCB767-4ED6-4690-B6B9-877E065129F0</t>
  </si>
  <si>
    <t>1870331B-D3A1-476A-8FAF-BC213747324A</t>
  </si>
  <si>
    <t>D97BCF5B-DFBE-4156-ABA5-48542E65A9CF</t>
  </si>
  <si>
    <t>1D2E81F5-22AA-470E-BBAD-41B952AB7018</t>
  </si>
  <si>
    <t>EFC68655-2461-4062-8C6F-D27FD2FD0908</t>
  </si>
  <si>
    <t>267E838B-EB32-4810-B744-3A85AFAAD0B7</t>
  </si>
  <si>
    <t>3D8604FC-BE58-40EE-9C6B-673E81159569</t>
  </si>
  <si>
    <t>E6383E35-6583-48CF-B1F3-13409E3955B9</t>
  </si>
  <si>
    <t>0F8FF29D-7EFC-4E41-BC01-8E41306AC96A</t>
  </si>
  <si>
    <t>74E0B293-C629-496A-9D1A-511D34EC35F0</t>
  </si>
  <si>
    <t>D3F97D92-E261-4B0D-9531-568D5F0D9853</t>
  </si>
  <si>
    <t>D7557B21-51BB-40D8-A750-A091A127BE14</t>
  </si>
  <si>
    <t>CCC24298-0B14-4008-8E8D-80DB1A0355F2</t>
  </si>
  <si>
    <t>E6C22BD7-0BA8-40A2-8175-30EB7D7C6D14</t>
  </si>
  <si>
    <t>A0093415-0869-48C8-8971-4796EF569816</t>
  </si>
  <si>
    <t>A683A0CA-55F4-49FC-937D-73A72FEF908E</t>
  </si>
  <si>
    <t>412CB1A7-0BF3-4192-A060-87E81A169B3D</t>
  </si>
  <si>
    <t>C4B7BA07-5986-4C61-BF8C-B669BA07747F</t>
  </si>
  <si>
    <t>933A1A2D-0C47-4046-B675-099C421CE7F8</t>
  </si>
  <si>
    <t>17A4FF14-7DD2-4944-A7F0-33C12694E9A6</t>
  </si>
  <si>
    <t>4E93343A-FFB0-4570-9F5B-06093A05CDD1</t>
  </si>
  <si>
    <t>1B3F71FE-205A-4073-B344-42C5CE14B2DE</t>
  </si>
  <si>
    <t>B40CFEAF-6929-430B-AB0A-BED9D8621D10</t>
  </si>
  <si>
    <t>AEC94628-B5CD-45DD-98AB-689D68705DB5</t>
  </si>
  <si>
    <t>D52DDFF3-37F5-4779-9484-E638185DE2E5</t>
  </si>
  <si>
    <t>2AA7BC25-F229-43C7-A6BA-791A7D831760</t>
  </si>
  <si>
    <t>4A1FB13D-0177-4F15-A39F-660D2E77EB69</t>
  </si>
  <si>
    <t>12349DBF-1862-46BA-8910-ECAF7D075479</t>
  </si>
  <si>
    <t>5096DF5A-2679-4409-90BD-B121DB7930AC</t>
  </si>
  <si>
    <t>66762182-1DFE-4484-9182-F2659D667AFA</t>
  </si>
  <si>
    <t>92270332-A48D-4DFD-8F17-1913F61B4BC2</t>
  </si>
  <si>
    <t>0814BF16-CEA3-425A-B78D-D6B9127AE462</t>
  </si>
  <si>
    <t>E65CD6AD-766C-4644-9F7B-C1A146E8D1F8</t>
  </si>
  <si>
    <t>2F2E598E-668E-4570-B80A-096125434A23</t>
  </si>
  <si>
    <t>5713679A-A5E5-46B8-9064-16B21CEDA7ED</t>
  </si>
  <si>
    <t>B3AE3325-AC27-4A9B-9CF3-1ABE4E5D4BCC</t>
  </si>
  <si>
    <t>DD18A3E7-096A-4219-8CB0-353FDC45074C</t>
  </si>
  <si>
    <t>6D7F863D-086B-465D-AAEF-879DFCC949E5</t>
  </si>
  <si>
    <t>2B165A53-856E-46BA-A2A8-2EF869565A67</t>
  </si>
  <si>
    <t>5C61B998-C767-43A1-B692-AFCA316CD5B9</t>
  </si>
  <si>
    <t>4A2B70E2-4901-4AF4-8E3B-0444F805EE46</t>
  </si>
  <si>
    <t>AD9B39B0-545A-46BA-97CF-97A1E6769088</t>
  </si>
  <si>
    <t>6C988D98-343F-4D7A-9E4D-0C1FFC74AB84</t>
  </si>
  <si>
    <t>FC3A420F-B1FD-4097-B64F-B5825C13046A</t>
  </si>
  <si>
    <t>864FAAEE-D772-4C9E-B987-3F827D1A800B</t>
  </si>
  <si>
    <t>3686E6A8-3E41-48A0-BF9B-379D372BF7D8</t>
  </si>
  <si>
    <t>C905308D-E4F1-432F-A110-A3A364D4BC0E</t>
  </si>
  <si>
    <t>440DEB05-79CD-4696-8E37-808CDB8526AE</t>
  </si>
  <si>
    <t>2A5D7DE8-F2BA-4AE9-AEBD-B12E7FF136AF</t>
  </si>
  <si>
    <t>EF4211CD-D901-4444-9F29-472C7AA44665</t>
  </si>
  <si>
    <t>12D9151A-9D98-4426-82FD-CE342EC98B8C</t>
  </si>
  <si>
    <t>1620E694-4F60-43AD-AFD8-CDD18BB1B365</t>
  </si>
  <si>
    <t>29766880-5809-440E-B41E-82FA9BC75F5B</t>
  </si>
  <si>
    <t>F7E56D88-88E3-43E7-AD5C-7DEF0B3C0883</t>
  </si>
  <si>
    <t>F57135CB-79ED-40A2-AAB6-18DBD937CE45</t>
  </si>
  <si>
    <t>F5D3EEC5-604B-483E-AE00-42D1BCD04065</t>
  </si>
  <si>
    <t>9B470BFA-C59B-4E44-8CC2-9D2555146677</t>
  </si>
  <si>
    <t>C81085A0-3415-4CE1-953F-118C854B121C</t>
  </si>
  <si>
    <t>8A948BE1-66AF-4452-AF54-E96C91AE5FC8</t>
  </si>
  <si>
    <t>D78178E7-334B-481B-849D-E90431D893A3</t>
  </si>
  <si>
    <t>23D1BB53-802F-4708-BABC-5A9E4E101839</t>
  </si>
  <si>
    <t>A289B574-BBD6-4689-A0E8-E76DEB064668</t>
  </si>
  <si>
    <t>8622B415-A53F-48FF-8DA4-CC1E40B30C86</t>
  </si>
  <si>
    <t>C45C5B6D-D941-41B3-A8BA-8E88BB544564</t>
  </si>
  <si>
    <t>2D21C377-9AEA-4BF4-8FCE-60129E8626B1</t>
  </si>
  <si>
    <t>08F6CC3B-40A0-4C20-8821-654AADB9258F</t>
  </si>
  <si>
    <t>DAD220BE-CDEE-4032-BB35-3409C96DDC3E</t>
  </si>
  <si>
    <t>512C69B7-C688-4009-A9FF-727F9D6D9C09</t>
  </si>
  <si>
    <t>485A3921-BD57-4948-B2A6-AE601C56BA46</t>
  </si>
  <si>
    <t>AE849A27-6D49-427C-AA6B-8F7E633AF4D1</t>
  </si>
  <si>
    <t>3B216064-F0AD-4DCA-B6B8-E3E5E518FDAE</t>
  </si>
  <si>
    <t>F88DEFC6-4142-4311-9EB4-F035A9FDD88D</t>
  </si>
  <si>
    <t>C6F2F846-A8C6-4ADD-A0ED-F7A183C39D69</t>
  </si>
  <si>
    <t>702C18EC-FEE2-4177-B3FE-02148CE87E33</t>
  </si>
  <si>
    <t>4067F894-9872-4496-A58E-3C074C372036</t>
  </si>
  <si>
    <t>28A7C606-2456-4214-9C1C-992CC5B0192D</t>
  </si>
  <si>
    <t>09C027D7-CC1C-4E1B-90F4-54A0336A1D58</t>
  </si>
  <si>
    <t>83AFE784-0C7D-4537-BAAA-7351F00DE8F7</t>
  </si>
  <si>
    <t>AB2C5D06-0DB2-4D54-A935-3B685260E3F3</t>
  </si>
  <si>
    <t>76F8EC62-5B43-4F5F-8A7A-260AE87F52D9</t>
  </si>
  <si>
    <t>DF289525-57B1-4F31-AAC9-474922C9433F</t>
  </si>
  <si>
    <t>679B9BF2-2260-4AF5-B9B7-161DB7223385</t>
  </si>
  <si>
    <t>F6EAE04F-EAF5-4787-A107-7A0865A957D2</t>
  </si>
  <si>
    <t>075D63A0-E219-4027-8D7A-AD790521D1D7</t>
  </si>
  <si>
    <t>23494792-8B23-414A-A048-68C702875FD6</t>
  </si>
  <si>
    <t>1B1719F6-B86B-491B-B48D-679A7978C9BF</t>
  </si>
  <si>
    <t>E8E0DD28-6B3C-4EDD-BB23-4438EA2B44D9</t>
  </si>
  <si>
    <t>8CC01DD1-E160-4781-B499-993DE684E68A</t>
  </si>
  <si>
    <t>CCAE9D75-5356-47E7-AC7B-A1761454C5EF</t>
  </si>
  <si>
    <t>29298CB7-7ABA-4AA5-AD02-B1E997BA0E2B</t>
  </si>
  <si>
    <t>84266A8A-4104-4A57-9349-272971334707</t>
  </si>
  <si>
    <t>E042A72B-F373-440A-9296-8EE3A32707B4</t>
  </si>
  <si>
    <t>B00F234E-D75C-4CD2-A1E1-7CB31E05A9BB</t>
  </si>
  <si>
    <t>13D7443F-A4D1-4F03-A1B5-F548A0C44FFB</t>
  </si>
  <si>
    <t>58B3069D-2A65-4C46-B155-0FDAF8CA7A5A</t>
  </si>
  <si>
    <t>D355AB51-3559-45A4-B1C3-C76227443252</t>
  </si>
  <si>
    <t>8B55699D-8F2B-4E62-B302-3D9C7C4BAA7B</t>
  </si>
  <si>
    <t>E279DA15-B594-4B35-8D30-9913D1C8B4BB</t>
  </si>
  <si>
    <t>1213D27D-FDF7-4359-B5E7-9E93A9CDDE89</t>
  </si>
  <si>
    <t>D34CC091-886C-42D0-8093-BD29F647F4C3</t>
  </si>
  <si>
    <t>28903942-58F0-4A9F-B20C-8B388511B5F0</t>
  </si>
  <si>
    <t>C176AF08-08FD-41AC-BF4D-A4335B8DE9AD</t>
  </si>
  <si>
    <t>986D7F8C-573D-496C-8F58-AF238CCBCA30</t>
  </si>
  <si>
    <t>1B1BB8DA-24C2-47ED-B5FA-8058C773CE45</t>
  </si>
  <si>
    <t>D2DCEBFA-1C57-42F1-AB79-3949300C006C</t>
  </si>
  <si>
    <t>7152A106-A2F8-45D8-AEEA-1C53162DB5C0</t>
  </si>
  <si>
    <t>010C52E8-12BA-47CA-86FA-A00D7D0DCEC1</t>
  </si>
  <si>
    <t>4F4BD94E-8BDD-4E98-A987-22D5548F0DB2</t>
  </si>
  <si>
    <t>EEFC67A2-2262-40B7-AC43-CB6E9729021D</t>
  </si>
  <si>
    <t>1AAFE09D-6FA1-4074-A0D1-8488A894C161</t>
  </si>
  <si>
    <t>ED067318-A4C3-4075-B7BF-378B967BC638</t>
  </si>
  <si>
    <t>CB0AA821-B813-448A-92BC-EE63E2D9022C</t>
  </si>
  <si>
    <t>8D64F04F-68DD-43FE-A632-ED16AF2A72EE</t>
  </si>
  <si>
    <t>0A4E7E21-6E66-4434-B6D3-B3FA2FF564C0</t>
  </si>
  <si>
    <t>C1746F12-0B2C-4F8D-859E-EF0E3F88C36B</t>
  </si>
  <si>
    <t>BB28F127-E3FF-4848-8A48-AFD2A5C57486</t>
  </si>
  <si>
    <t>297FD3B3-5C7B-4184-A59B-5118FB22B11D</t>
  </si>
  <si>
    <t>00372838-46CC-47ED-9943-2D5827C321C4</t>
  </si>
  <si>
    <t>7C3789C9-A76F-4AFA-AE52-09390A2666E7</t>
  </si>
  <si>
    <t>9CDAAE13-6A24-4FC7-9DB1-26F86DBEE9AB</t>
  </si>
  <si>
    <t>B89ED8E6-873E-4057-A82C-2BEFCDA8098B</t>
  </si>
  <si>
    <t>C34332A5-1BC7-4C74-B629-2C93FD67C479</t>
  </si>
  <si>
    <t>A9A67F13-B467-4F5F-99EA-38368A2C3032</t>
  </si>
  <si>
    <t>DF726711-EB97-45E0-B351-EEBEE66F4E1B</t>
  </si>
  <si>
    <t>CB8B9D26-5DCF-46AC-902F-9E981060D2E0</t>
  </si>
  <si>
    <t>06FEA217-47C3-441B-BE88-A234FBE73644</t>
  </si>
  <si>
    <t>EFE99128-FE4A-431E-AD25-37446821B4D6</t>
  </si>
  <si>
    <t>EA4F274C-4E5B-4F2B-A7D2-DCB491B409F3</t>
  </si>
  <si>
    <t>B92D18A0-D29C-42E7-B10D-89FB140B6A7F</t>
  </si>
  <si>
    <t>061F4B4C-BC93-428A-81B4-EBE9712B4DE7</t>
  </si>
  <si>
    <t>0CC72204-D813-42D3-B251-C63A2597F5BB</t>
  </si>
  <si>
    <t>A456B0D6-0BE5-4AC4-B3E4-43B26E0F14AB</t>
  </si>
  <si>
    <t>6E7D91EF-5367-4E5F-9F59-7D7761883E5B</t>
  </si>
  <si>
    <t>8E928D1A-FB4A-404A-A9D3-034BFE05F5A2</t>
  </si>
  <si>
    <t>7444405D-0F17-409A-8733-0AD20FD46DF7</t>
  </si>
  <si>
    <t>762826C3-302D-4848-8A8F-738BEE109157</t>
  </si>
  <si>
    <t>753C65A8-4D62-4C2C-AB16-EBDF99C90ACE</t>
  </si>
  <si>
    <t>2DE0FDBE-F0B9-46D6-8241-99586EE8B7F9</t>
  </si>
  <si>
    <t>098EA54D-2F0F-4E42-BFCF-D36E457C27B1</t>
  </si>
  <si>
    <t>70726D28-C2CC-4D1B-A00B-4E6E824173BA</t>
  </si>
  <si>
    <t>A64BFA39-7691-4B4D-B581-01D352297D84</t>
  </si>
  <si>
    <t>F3679888-E528-497D-A598-CAEF7CD0D38C</t>
  </si>
  <si>
    <t>1D72D0A0-12E9-41F8-8EAE-4ED71E631C03</t>
  </si>
  <si>
    <t>89A47A88-CD6F-4DA0-B45A-361FD70CF770</t>
  </si>
  <si>
    <t>63FEF5FA-63B1-48BC-A139-E7D11B065A75</t>
  </si>
  <si>
    <t>C342EA33-CB9C-48C7-BC35-905E07A34230</t>
  </si>
  <si>
    <t>EF002802-C99A-4DA4-BD13-6B4EB47EE8EF</t>
  </si>
  <si>
    <t>91B0AB31-4903-43C5-A7C5-BCA9A9302642</t>
  </si>
  <si>
    <t>E587FFE5-396B-4EC1-B50F-76A2DD11A258</t>
  </si>
  <si>
    <t>10063530-228A-412B-88A2-9FAC9BA83889</t>
  </si>
  <si>
    <t>D8F26C2B-9A1D-4C2C-B9EA-00293D321D22</t>
  </si>
  <si>
    <t>9AEEC56C-43D4-462F-B540-BDD38921EF22</t>
  </si>
  <si>
    <t>15251716-EF9D-4045-9E7A-2AF943A288CF</t>
  </si>
  <si>
    <t>B1746962-15FF-47EC-9DA7-631E3B63DE6D</t>
  </si>
  <si>
    <t>CF4C42CD-A53B-42D2-9E22-25427AAE0576</t>
  </si>
  <si>
    <t>EAC13652-09A8-4E05-BF93-C117772C0D01</t>
  </si>
  <si>
    <t>6EE1925E-FE7A-4904-9067-684CEB0079F4</t>
  </si>
  <si>
    <t>F748028A-12E3-4F57-9773-718A400646B9</t>
  </si>
  <si>
    <t>EF38A35F-AB46-4042-BF0D-FD8A4DA494C5</t>
  </si>
  <si>
    <t>A2EFA198-8A3E-4BC2-A5E0-C03591E5ACF9</t>
  </si>
  <si>
    <t>3EDF3FA9-789D-404E-94D7-E53060E70D3A</t>
  </si>
  <si>
    <t>EFC4B91F-AB6A-450D-9880-64FE575C748A</t>
  </si>
  <si>
    <t>0712D5B3-F7B8-4BE6-A587-167754A9D3E4</t>
  </si>
  <si>
    <t>8CEE676D-4F44-46B0-A553-3B0ADB9B4694</t>
  </si>
  <si>
    <t>8D193D17-63DB-4C17-9F3B-5C438C892E70</t>
  </si>
  <si>
    <t>F69D3E90-36A2-488B-A392-4E6C1F2DE289</t>
  </si>
  <si>
    <t>57D8F655-BE0B-404D-B9A0-18C2A0DAF2E0</t>
  </si>
  <si>
    <t>3E721F00-831B-43E7-B196-AFDA00F8140D</t>
  </si>
  <si>
    <t>B774857C-A8A5-4897-8EA2-28FF254C5EFC</t>
  </si>
  <si>
    <t>F83B672C-3BED-4D95-80CD-94606CD682A1</t>
  </si>
  <si>
    <t>09412D1E-3249-4382-9CBF-7E07D68C41A9</t>
  </si>
  <si>
    <t>06815A39-5D5A-4B49-943B-A315AB60EEDA</t>
  </si>
  <si>
    <t>4F84AE98-EE32-46F6-8F38-EF03F164DC66</t>
  </si>
  <si>
    <t>0CCB757B-F1F8-44CA-9E0F-3D7B21619308</t>
  </si>
  <si>
    <t>D3D2A9B4-6381-448D-AF00-B23C11F0B29C</t>
  </si>
  <si>
    <t>A090160F-5063-4A00-B824-1E8615791267</t>
  </si>
  <si>
    <t>C4B5173B-1590-44B2-98D1-C3C7C8E9794A</t>
  </si>
  <si>
    <t>5185E1C6-AA17-4AA8-9D42-7D1667752104</t>
  </si>
  <si>
    <t>6D81F559-DE70-4CE7-82BE-FE433A73F440</t>
  </si>
  <si>
    <t>76585218-4043-4BCE-9452-73F83C529B38</t>
  </si>
  <si>
    <t>C6C7763E-2D6C-4AE0-B965-6891FC590083</t>
  </si>
  <si>
    <t>5EFC1EEB-3BA3-452C-AC78-29ED4EA00869</t>
  </si>
  <si>
    <t>F203ECF5-DD72-4F28-A4AB-5C5E523A61BD</t>
  </si>
  <si>
    <t>85A4A58F-FB10-4227-A3FB-0457EB53485F</t>
  </si>
  <si>
    <t>F1F4B921-6127-4FAD-8A75-925CF8FE4A91</t>
  </si>
  <si>
    <t>9DEEB7A3-6C06-4D61-92BA-CACFE8FE2C2B</t>
  </si>
  <si>
    <t>4BDC13A1-117E-4382-8CCE-0273AD4D4BB9</t>
  </si>
  <si>
    <t>6235AFD5-6307-4282-9590-B1E0EAA9C83E</t>
  </si>
  <si>
    <t>BF106724-40B8-408C-8EC2-F7B465F8AD76</t>
  </si>
  <si>
    <t>C9EDC052-FB9F-4588-A13E-7C601C80B1E5</t>
  </si>
  <si>
    <t>F7364A5C-CF5B-4FC7-A415-27632E283AD9</t>
  </si>
  <si>
    <t>59937649-1B9E-4113-A30E-902820F899C0</t>
  </si>
  <si>
    <t>2889FAE6-3BF7-43DA-9F51-AD557C6EC3FA</t>
  </si>
  <si>
    <t>3BD3F18D-0F1C-4F1B-8567-8FD68B8643A9</t>
  </si>
  <si>
    <t>E988A8A1-606D-4E51-8B96-3E0ACF63A574</t>
  </si>
  <si>
    <t>F3859DAB-5251-4A64-B347-91EAE5CCABD2</t>
  </si>
  <si>
    <t>77F9E3C0-AC0B-432B-A500-D8A3FC71F7BE</t>
  </si>
  <si>
    <t>0225A953-2023-45E3-9D1C-088D0BD8EA37</t>
  </si>
  <si>
    <t>8DBD82EA-54BF-4C1B-A0B0-565590B3701A</t>
  </si>
  <si>
    <t>DCB8E8C5-028A-4494-B629-891B162DB05C</t>
  </si>
  <si>
    <t>69E99841-BCF6-453C-859A-11431AFBBAB6</t>
  </si>
  <si>
    <t>EE838C8A-1584-43C6-8A54-B55565C2E322</t>
  </si>
  <si>
    <t>39A390F7-D067-4775-97F4-A2A5EC3DAE77</t>
  </si>
  <si>
    <t>ED55465E-E43F-4935-817C-B53B69D6E7E4</t>
  </si>
  <si>
    <t>324AA344-5F4D-4D61-B2B2-E57F91110BC1</t>
  </si>
  <si>
    <t>4E33463B-F362-4AC9-AC8D-6A87A5E9626F</t>
  </si>
  <si>
    <t>8EA9952F-527B-4BF8-A67B-AB5987A0479A</t>
  </si>
  <si>
    <t>386483B3-0128-4F8B-ABFB-DBFA55B9AB70</t>
  </si>
  <si>
    <t>68CB4F8A-9A1F-4633-84FC-EF5A613D2F07</t>
  </si>
  <si>
    <t>52A0A1A3-019F-4EC2-8566-A21EF764B5B6</t>
  </si>
  <si>
    <t>D2DDFDC6-3A45-4899-B053-EAA49B35ED00</t>
  </si>
  <si>
    <t>07C0E52D-3E40-498A-94D9-357B75563C08</t>
  </si>
  <si>
    <t>4F25CFF5-4F29-4621-AE83-46F5EF4680F5</t>
  </si>
  <si>
    <t>5AF552EC-D7D1-4FD3-AC57-5BA349082FB1</t>
  </si>
  <si>
    <t>F49E880C-DC43-485F-9CA5-920061908D42</t>
  </si>
  <si>
    <t>D665FEA5-9655-4D8D-BBEB-93C96D008224</t>
  </si>
  <si>
    <t>26C61C70-A4F7-491E-A05C-F9E1D9EAC91F</t>
  </si>
  <si>
    <t>A6CE0213-70D9-4BC8-ACC4-E769460B9C7D</t>
  </si>
  <si>
    <t>262E6E46-CE4B-4B3E-A7E6-876C149FE0CC</t>
  </si>
  <si>
    <t>82F708F8-90E4-4920-A8F3-FC52A218AB81</t>
  </si>
  <si>
    <t>77BC9B52-6E13-40D4-9D31-1D4909101F5D</t>
  </si>
  <si>
    <t>571B452E-2B12-4D1C-85FB-F989ED828F6D</t>
  </si>
  <si>
    <t>9C84ED42-0706-4FAA-9D36-395F52E2C2B9</t>
  </si>
  <si>
    <t>01383B45-ADE9-4964-A13C-7C8F3CF65AA9</t>
  </si>
  <si>
    <t>95171789-E39A-4DFD-80F7-E2CD17E5600D</t>
  </si>
  <si>
    <t>1C19F21D-9314-47F1-8ECD-3AFB28B44374</t>
  </si>
  <si>
    <t>49AAD74D-07EC-4C22-9CD8-D5851691F165</t>
  </si>
  <si>
    <t>9342B3DC-9A5C-4E3F-BEE4-3892FA7926C0</t>
  </si>
  <si>
    <t>463F55CF-C685-4A38-B5A1-4546AB629B9D</t>
  </si>
  <si>
    <t>881CEE6B-BAD1-4234-B5B0-556B4032A53C</t>
  </si>
  <si>
    <t>D2450E26-82BC-4198-A2B9-D27A6266BA71</t>
  </si>
  <si>
    <t>C14E1231-EF26-4370-BAA8-5B3169DB133A</t>
  </si>
  <si>
    <t>B5BA0FCB-8F36-43C7-88B5-F472D0EF866B</t>
  </si>
  <si>
    <t>8E526EC4-9C92-4584-B67C-830594343F70</t>
  </si>
  <si>
    <t>EF84C945-0B12-4787-A094-B5E2087E7CB4</t>
  </si>
  <si>
    <t>F42EF0B1-9E59-4054-8861-090B65141B7E</t>
  </si>
  <si>
    <t>F8D59B4B-0172-414D-B3D8-B21F675C9248</t>
  </si>
  <si>
    <t>82B95979-776E-4B7F-B1FF-B00C44637DDB</t>
  </si>
  <si>
    <t>4FE4571A-4040-4414-A7C7-2856FE38844C</t>
  </si>
  <si>
    <t>1CFFDC97-397C-4A9F-98F1-62883EF05904</t>
  </si>
  <si>
    <t>D83DCCF8-F93D-4DC4-9A3E-5CB4CFD2F965</t>
  </si>
  <si>
    <t>0BDD04F9-BB49-404A-A317-90A2DD3085E7</t>
  </si>
  <si>
    <t>FF45BEB1-9AA3-4220-B153-208491460CBF</t>
  </si>
  <si>
    <t>3102DECD-78F9-4EB6-9469-7F582A576D43</t>
  </si>
  <si>
    <t>EE533DE4-344A-4A1E-9643-E898BDF6334B</t>
  </si>
  <si>
    <t>895796E9-474B-4A02-8DF5-E6AB087E13A6</t>
  </si>
  <si>
    <t>561E034F-71EC-490E-9124-5EAA92CEA4AA</t>
  </si>
  <si>
    <t>8EC9D0F4-AEBA-4B19-BC95-9E2CA373E500</t>
  </si>
  <si>
    <t>7C8A66F2-5052-44E9-916C-60D49F27EFA9</t>
  </si>
  <si>
    <t>A7B4780B-3344-41CB-B254-DE86E57C1FFC</t>
  </si>
  <si>
    <t>14D37094-04BB-4D1D-8C3A-7D50DB3B2815</t>
  </si>
  <si>
    <t>CCEBE911-7172-4EA6-9716-741A286EA014</t>
  </si>
  <si>
    <t>97953B62-6ECF-412C-A19C-2CFFEF702659</t>
  </si>
  <si>
    <t>BD2CBC5F-2231-4D6D-B835-17E679361929</t>
  </si>
  <si>
    <t>C83751B8-C0C0-42FD-B8F1-C2E84B6EA571</t>
  </si>
  <si>
    <t>464B1DE2-94F4-47AD-A6CF-0F2BC3E17FFA</t>
  </si>
  <si>
    <t>381C6D01-366E-46F7-AA5C-83DC2D46B616</t>
  </si>
  <si>
    <t>14953B66-FE79-4D9A-99F4-253C4745E841</t>
  </si>
  <si>
    <t>4E2E695F-16CE-4612-BD80-CF50C8A6D518</t>
  </si>
  <si>
    <t>FE06608A-18BE-4396-A554-D4E24838F10E</t>
  </si>
  <si>
    <t>2636BC35-AAA1-4A80-AD7A-B93762FA3A6F</t>
  </si>
  <si>
    <t>F074029A-2F95-491A-B8A6-0034486565E1</t>
  </si>
  <si>
    <t>A4B3B070-F8C4-4D78-8FCB-90469723C444</t>
  </si>
  <si>
    <t>9D7A3B3F-275C-4F50-A485-6C74064F147C</t>
  </si>
  <si>
    <t>22282603-C272-4FFC-B6EE-730ACEDCA903</t>
  </si>
  <si>
    <t>C70A50B7-B02B-4307-8AE2-3B8DA7152122</t>
  </si>
  <si>
    <t>92785C50-DF3A-41F3-BD1E-71EF9600F110</t>
  </si>
  <si>
    <t>D0472E23-7FDA-4812-BE9B-D23044198F6F</t>
  </si>
  <si>
    <t>7FDED7DB-2663-418D-ABFB-FFC6E722A3DF</t>
  </si>
  <si>
    <t>4C869B5C-3D34-421C-A7BA-9AFAE3479CE3</t>
  </si>
  <si>
    <t>4474E689-7E9E-46ED-8188-78961A47B438</t>
  </si>
  <si>
    <t>411B3DEE-0F5B-446F-9E04-7BBE05EA40A2</t>
  </si>
  <si>
    <t>4227C236-64B5-4E1A-813E-E5D709DDB67A</t>
  </si>
  <si>
    <t>356A8888-D5A5-49F8-B9DD-9F7E26E565EE</t>
  </si>
  <si>
    <t>8A72DEBC-3728-40BD-9D71-AE5009C1F157</t>
  </si>
  <si>
    <t>BC618B53-BEF2-4F0F-B183-BF5C1246BEF1</t>
  </si>
  <si>
    <t>FAAACD95-4F34-4FFA-A4DB-39A8AB8F7CA4</t>
  </si>
  <si>
    <t>A2176B12-5D11-42DB-900A-F9E3D634C011</t>
  </si>
  <si>
    <t>7CB42BBE-FB89-4AE7-97EE-5A40A3139F77</t>
  </si>
  <si>
    <t>6AD25DD3-F773-4ACA-BB84-9802567F7D19</t>
  </si>
  <si>
    <t>7105CA34-D8A5-41FA-ACDD-DF81FF2FFB62</t>
  </si>
  <si>
    <t>888C2439-E4FC-4556-97F2-324FAB0F0F5C</t>
  </si>
  <si>
    <t>E7F4B3A6-1017-478D-AA70-56F7CF7A6EEB</t>
  </si>
  <si>
    <t>91E76496-E9F1-4907-9EB8-DBA23EFE6FAB</t>
  </si>
  <si>
    <t>48DA57BB-EBAE-452F-AF2D-9C29F0BCBC5D</t>
  </si>
  <si>
    <t>E287F7CD-FC3D-42E9-9FA9-3E9812636042</t>
  </si>
  <si>
    <t>A1BD49A2-5CB5-4CC5-89F0-BF8B04BF6D13</t>
  </si>
  <si>
    <t>96FDAE94-EE80-4F76-8FD2-A69923EBFF98</t>
  </si>
  <si>
    <t>73D40559-1ABE-46C9-B763-21840359BFBF</t>
  </si>
  <si>
    <t>12248813-1F3B-4F11-A76B-E9AB247A5FFA</t>
  </si>
  <si>
    <t>38BA683C-1B48-4C29-9F11-19779971172D</t>
  </si>
  <si>
    <t>26230507-72DE-4824-9395-2145609D7EFA</t>
  </si>
  <si>
    <t>07329745-52B9-4B7A-9372-D8568D3ACEE3</t>
  </si>
  <si>
    <t>73E2F772-FDC2-4809-9412-9E60B384B1E1</t>
  </si>
  <si>
    <t>CFDB6A3A-F033-4448-A88F-064754D4F7F4</t>
  </si>
  <si>
    <t>3E65F2D4-994A-4346-A653-A8F17176881C</t>
  </si>
  <si>
    <t>68B3EFA1-9F54-4605-95A8-664B57DC2D56</t>
  </si>
  <si>
    <t>2C687992-38EC-44B6-8B84-E21AFB9048AF</t>
  </si>
  <si>
    <t>A4E2BA26-6F16-49EE-A8AB-FFBD0081FF5F</t>
  </si>
  <si>
    <t>E0B03CDE-BDC5-4151-9F0B-9CCE6E44A548</t>
  </si>
  <si>
    <t>01AFBB63-12E4-4173-8815-0A73336F6F84</t>
  </si>
  <si>
    <t>493A80EF-F9F6-4D39-968F-AC8AAC6ED7C0</t>
  </si>
  <si>
    <t>г. Курск, ул. Ленина, д.64</t>
  </si>
  <si>
    <t>г. Щигры, ул. Черняховского, д.29</t>
  </si>
  <si>
    <t>г. Курск, ул. Энергетиков 4, д.13</t>
  </si>
  <si>
    <t>г. Курск, пр-кт Энтузиастов, д.8</t>
  </si>
  <si>
    <t>г. Курск, ул. Союзная, д.14А</t>
  </si>
  <si>
    <t>г. Курск, ул. Союзная, д.69Б</t>
  </si>
  <si>
    <t>г. Курск, ул. Станционная, д.36</t>
  </si>
  <si>
    <t>г. Курск, ул. Карла Маркса, д.63А</t>
  </si>
  <si>
    <t>г. Курск, ул. Советская, д.12</t>
  </si>
  <si>
    <t>г. Курск, ул. Крюкова, д.14Б</t>
  </si>
  <si>
    <t>г. Курск, ул. Карла Маркса, д.47</t>
  </si>
  <si>
    <t>г. Курск, ул. Обоянская, д.22Б</t>
  </si>
  <si>
    <t>п. Новокасторное, ул. Железнодорожная, д.60</t>
  </si>
  <si>
    <t>г. Льгов, ул. Гагарина, д.40</t>
  </si>
  <si>
    <t>г. Льгов, ул. Красная, д.109</t>
  </si>
  <si>
    <t>г. Щигры, ул. Красная, д.45</t>
  </si>
  <si>
    <t>B273CACC-41DC-4110-9751-A6688F2346F6</t>
  </si>
  <si>
    <t>59117C85-2EF5-4ACA-9080-37D56ED52B9C</t>
  </si>
  <si>
    <t>C24849F7-C053-4F40-BAE9-2F9CC289E6AB</t>
  </si>
  <si>
    <t>A3147E56-9BC4-45AA-BFFD-5E27B6B496A2</t>
  </si>
  <si>
    <t>CD3CBED5-9E6C-41E3-9EEB-FE5F5B776239</t>
  </si>
  <si>
    <t>A860B797-F031-46BE-BDD2-121969BC3714</t>
  </si>
  <si>
    <t>906F9347-20D5-4E9E-A1B0-E5C615FED7A1</t>
  </si>
  <si>
    <t>4282AAD9-60C8-42C7-ABE9-4C6BC78044AB</t>
  </si>
  <si>
    <t>FF289BBA-C8E5-4668-B928-A29D86A14900</t>
  </si>
  <si>
    <t>5D8850FE-774E-4286-AB1E-9094798ED07F</t>
  </si>
  <si>
    <t>331A81C2-697B-47ED-8FC1-E93A751FFD41</t>
  </si>
  <si>
    <t>9887edfa-6bc0-45dc-8e79-8a061a3adbd4</t>
  </si>
  <si>
    <t>6e9bc3b2-cda9-4f3d-a02f-618008e6bd3e</t>
  </si>
  <si>
    <t>22E2E9D9-5197-451C-80F8-17ED3D8F9990</t>
  </si>
  <si>
    <t>г. Курск, ул. Белинского, д.1</t>
  </si>
  <si>
    <t>4/х</t>
  </si>
  <si>
    <t>г. Курск, ул. Пучковка, д.108В</t>
  </si>
  <si>
    <t>9;10/-</t>
  </si>
  <si>
    <t>664D9612-1D9C-4DAB-93B6-329152F2BEE7</t>
  </si>
  <si>
    <t>г. Льгов, ул. Литейная, д.19</t>
  </si>
  <si>
    <t>г. Курск, пр-кт Энтузиастов, д.1</t>
  </si>
  <si>
    <t>B7C81F40-AE39-40C8-8E89-587A2F637111</t>
  </si>
  <si>
    <t>E200D83C-6E28-4139-BDFB-C03A0C69F27C</t>
  </si>
  <si>
    <t>п. Новокасторное, ул. Железнодорожная, д.43</t>
  </si>
  <si>
    <t>п. Новокасторное, ул. Железнодорожная, д.7</t>
  </si>
  <si>
    <t>п. Новокасторное, ул. Железнодорожная, д.9</t>
  </si>
  <si>
    <t>г. Курск, ул. Орловская, д.22</t>
  </si>
  <si>
    <t>г. Курск, ул. Семеновская, д.79</t>
  </si>
  <si>
    <t>г. Курск, ул. Обоянская, д.14А</t>
  </si>
  <si>
    <t>г. Курск, пр-кт Ленинского Комсомола, д.107</t>
  </si>
  <si>
    <t>г. Курск, ул. Орловская, д.34</t>
  </si>
  <si>
    <t>3BDDB408-181C-44B5-A37F-F2D96EAF092F</t>
  </si>
  <si>
    <t>6158ACF1-C552-4966-910A-F7A4E1DA444F</t>
  </si>
  <si>
    <t>DEE29D82-EB00-4E93-811D-780B2234D655</t>
  </si>
  <si>
    <t>3D49E12F-F12A-4EC8-9554-878C979BAEBA</t>
  </si>
  <si>
    <t>575D2470-6DB4-44FA-A114-FE8075ABB50D</t>
  </si>
  <si>
    <t>г. Курск, ул. Заводская, д.39В</t>
  </si>
  <si>
    <t>г. Курск, пр-д. Магистральный, д.16Д</t>
  </si>
  <si>
    <t>г. Курск, ул. Литовская, д.93А</t>
  </si>
  <si>
    <t>п. Новокасторное, ул. Железнодорожная, д.11</t>
  </si>
  <si>
    <t>п. Новокасторное, ул. Железнодорожная, д.13</t>
  </si>
  <si>
    <t>г. Рыльск, ул. Промышленная, д.5Б</t>
  </si>
  <si>
    <t>г. Железногорск, пр-д. Заводской, д.9</t>
  </si>
  <si>
    <t>г. Курск, ул. Золотая, д.2А</t>
  </si>
  <si>
    <t>г. Курск, ул. Рабочая 2-я, д.5</t>
  </si>
  <si>
    <t>г. Курск, ул. Асеева, д.14 корп.вА</t>
  </si>
  <si>
    <t>г. Курск, ул. Коммунальная, д.1</t>
  </si>
  <si>
    <t>г. Курск, ул. Парижской Коммуны, д.32</t>
  </si>
  <si>
    <t>п. Коренево, ул. 70 лет Октября, д.10</t>
  </si>
  <si>
    <t>п. Прямицыно, ул. Заводская, д.4</t>
  </si>
  <si>
    <t>п. Марьино, ул. Центральная, д.2</t>
  </si>
  <si>
    <t>д. Постояновка, ул. Парковая, д.16</t>
  </si>
  <si>
    <t>п. Тим, ул. Профсоюзная, д.13А</t>
  </si>
  <si>
    <t>п. Тим, ул. Профсоюзная, д.13Б</t>
  </si>
  <si>
    <t>г. Щигры, ул. Красная, д.48</t>
  </si>
  <si>
    <t>г. Щигры, ул. Ленина, д.45</t>
  </si>
  <si>
    <t>г. Курск, ул. Ломакина, д.1</t>
  </si>
  <si>
    <t>г. Курск, пр-кт Ленинского Комсомола, д.44</t>
  </si>
  <si>
    <t>г. Рыльск, пер. Луначарского, д.33</t>
  </si>
  <si>
    <t>г. Фатеж, ул. К.Маркса, д.7</t>
  </si>
  <si>
    <t>г. Рыльск, ул. 25 Октября, д.33</t>
  </si>
  <si>
    <t>п. Искра, д.58</t>
  </si>
  <si>
    <t>п. Искра, д.5</t>
  </si>
  <si>
    <t>г. Фатеж, ул. Никитинская, д.35</t>
  </si>
  <si>
    <t>г. Фатеж, ул. Тихая, д.36</t>
  </si>
  <si>
    <t>г. Фатеж, ул. Тихая, д.38</t>
  </si>
  <si>
    <t>г. Курск, пр-кт Кулакова, д.43</t>
  </si>
  <si>
    <t>г. Железногорск, ул. Л.Голенькова, д.6А</t>
  </si>
  <si>
    <t>г. Железногорск, ул. Мира, д.20</t>
  </si>
  <si>
    <t>г. Железногорск, ул. Энтузиастов, д.7</t>
  </si>
  <si>
    <t>г. Железногорск, ул. Курская, д.74</t>
  </si>
  <si>
    <t>г. Железногорск, ул. Ленина, д.86 корп.2</t>
  </si>
  <si>
    <t>г. Железногорск, ул. Сентюрева, д.1 корп.3</t>
  </si>
  <si>
    <t>г. Железногорск, ул. Сентюрева, д.2</t>
  </si>
  <si>
    <t>г. Железногорск, ул. Мира, д.41</t>
  </si>
  <si>
    <t>г. Железногорск, ул. Сентюрева, д.3</t>
  </si>
  <si>
    <t>г. Железногорск, ул. Сентюрева, д.5</t>
  </si>
  <si>
    <t>г. Железногорск, ул. Сентюрева, д.6</t>
  </si>
  <si>
    <t>г. Железногорск, ул. Сентюрева, д.6 корп.2</t>
  </si>
  <si>
    <t>г. Железногорск, ул. Сентюрева, д.6 корп.3</t>
  </si>
  <si>
    <t>г. Железногорск, ул. Ленина, д.68</t>
  </si>
  <si>
    <t>г. Железногорск, ул. Ленина, д.70</t>
  </si>
  <si>
    <t>г. Железногорск, ул. Ленина, д.70 корп.3</t>
  </si>
  <si>
    <t>г. Железногорск, ул. Сентюрева, д.2 корп.2</t>
  </si>
  <si>
    <t>г. Железногорск, ул. Ленина, д.76</t>
  </si>
  <si>
    <t>г. Железногорск, ул. Ленина, д.82 корп.2(п.2)</t>
  </si>
  <si>
    <t>г. Железногорск, ул. Энтузиастов, д.3 корп.2</t>
  </si>
  <si>
    <t>г. Железногорск, ул. Ленина, д.66 корп.3</t>
  </si>
  <si>
    <t>г. Железногорск, ул. Ленина, д.82 корп.3</t>
  </si>
  <si>
    <t>г. Железногорск, ул. Ленина, д.84</t>
  </si>
  <si>
    <t>г. Железногорск, ул. Ленина, д.86</t>
  </si>
  <si>
    <t>г. Железногорск, ул. Ленина, д.86 корп.3</t>
  </si>
  <si>
    <t>г. Железногорск, ул. Молодежная, д.2</t>
  </si>
  <si>
    <t>г. Железногорск, ул. Энтузиастов, д.2 корп.4</t>
  </si>
  <si>
    <t>г. Железногорск, ул. Ленина, д.66 корп.2</t>
  </si>
  <si>
    <t>г. Железногорск, ул. Ленина, д.68 корп.2</t>
  </si>
  <si>
    <t>г. Железногорск, ул. Ленина, д.72</t>
  </si>
  <si>
    <t>г. Железногорск, ул. Мира, д.20 корп.2</t>
  </si>
  <si>
    <t>г. Железногорск, ул. Энтузиастов, д.1</t>
  </si>
  <si>
    <t>г. Железногорск, ул. Энтузиастов, д.1 корп.2</t>
  </si>
  <si>
    <t>г. Железногорск, ул. Димитрова, д.12</t>
  </si>
  <si>
    <t>г. Железногорск, ул. Димитрова, д.12 корп.2</t>
  </si>
  <si>
    <t>г. Железногорск, ул. Димитрова, д.12 корп.3</t>
  </si>
  <si>
    <t>г. Железногорск, ул. Ленина, д.92 корп.2</t>
  </si>
  <si>
    <t>г. Железногорск, ул. Ленина, д.92 корп.3</t>
  </si>
  <si>
    <t>г. Железногорск, ул. Молодежная, д.1</t>
  </si>
  <si>
    <t>г. Железногорск, ул. Молодежная, д.1 корп.2</t>
  </si>
  <si>
    <t>г. Железногорск, ул. Горняков, д.8 корп.2</t>
  </si>
  <si>
    <t>г. Железногорск, ул. Ленина, д.90 корп.2</t>
  </si>
  <si>
    <t>г. Железногорск, ул. Ленина, д.92 корп.4</t>
  </si>
  <si>
    <t>г. Железногорск, пр-д. Заводской, д.9 корп.2</t>
  </si>
  <si>
    <t>г. Железногорск, ул. Ленина, д.90</t>
  </si>
  <si>
    <t>г. Железногорск, ул. Ленина, д.90 корп.3</t>
  </si>
  <si>
    <t>г. Железногорск, ул. Мира, д.61</t>
  </si>
  <si>
    <t>г. Железногорск, ул. Мира, д.61 корп.2</t>
  </si>
  <si>
    <t>г. Железногорск, ул. Ленина, д.94</t>
  </si>
  <si>
    <t>г. Железногорск, ул. Мира, д.59 корп.2</t>
  </si>
  <si>
    <t>г. Курск, ул. Майский бульвар, д.2</t>
  </si>
  <si>
    <t>г. Курск, пр-кт Ленинского Комсомола, д.48</t>
  </si>
  <si>
    <t>г. Курск, пр-кт Ленинского Комсомола, д.64</t>
  </si>
  <si>
    <t>г. Курск, ул. Островского, д.8</t>
  </si>
  <si>
    <t>г. Курск, ул. Коммунистическая, д.3</t>
  </si>
  <si>
    <t>г. Курск, пр-кт Хрущева, д.25</t>
  </si>
  <si>
    <t>г. Курск, ул. Крюкова, д.16 корп.Б лит.А</t>
  </si>
  <si>
    <t>г. Курск, ул. Гагарина, д.6</t>
  </si>
  <si>
    <t>г. Курск, ул. К.Воробьева, д.29</t>
  </si>
  <si>
    <t>г. Курск, ул. Крюкова, д.14А</t>
  </si>
  <si>
    <t>г. Курск, ул. Крюкова, д.16В</t>
  </si>
  <si>
    <t>г. Курск, ул. Майский бульвар, д.22</t>
  </si>
  <si>
    <t>г. Курск, ул. Студенческая, д.3</t>
  </si>
  <si>
    <t>г. Курск, ул. Черняховского, д.20</t>
  </si>
  <si>
    <t>г. Курск, ул. Черняховского, д.24</t>
  </si>
  <si>
    <t>г. Курск, ул. Черняховского, д.28</t>
  </si>
  <si>
    <t>г. Курск, ул. Черняховского, д.30</t>
  </si>
  <si>
    <t>г. Курск, ул. Ясная, д.1</t>
  </si>
  <si>
    <t>г. Курск, ул. Косухина, д.35</t>
  </si>
  <si>
    <t>г. Курск, пр-кт Дружбы, д.18</t>
  </si>
  <si>
    <t>г. Курск, ул. Косухина, д.29</t>
  </si>
  <si>
    <t>г. Курск, ул. Косухина, д.29А</t>
  </si>
  <si>
    <t>г. Курск, ул. Косухина, д.39</t>
  </si>
  <si>
    <t>г. Курск, ул. Косухина, д.41</t>
  </si>
  <si>
    <t>г. Курск, ул. Косухина, д.43</t>
  </si>
  <si>
    <t>г. Курск, ул. Косухина, д.5</t>
  </si>
  <si>
    <t>г. Курск, ул. Косухина, д.9</t>
  </si>
  <si>
    <t>г. Курск, ул. Ломоносова, д.4</t>
  </si>
  <si>
    <t>г. Курск, ул. Черняховского, д.64</t>
  </si>
  <si>
    <t>г. Курск, пр-д. Светлый, д.13</t>
  </si>
  <si>
    <t>г. Курск, пр-кт Энтузиастов, д.6</t>
  </si>
  <si>
    <t>г. Курск, ул. Никитская, д.14</t>
  </si>
  <si>
    <t>г. Курск, ул. Звездная, д.5</t>
  </si>
  <si>
    <t>г. Курск, ул. К.Воробьева, д.29А</t>
  </si>
  <si>
    <t>г. Курск, ул. К.Воробьева, д.7</t>
  </si>
  <si>
    <t>г. Курск, ул. Карла Маркса, д.72/12</t>
  </si>
  <si>
    <t>г. Курск, ул. Косухина, д.16</t>
  </si>
  <si>
    <t>г. Курск, ул. Косухина, д.22</t>
  </si>
  <si>
    <t>г. Курск, ул. Лысая Гора, д.1</t>
  </si>
  <si>
    <t>г. Курск, ул. Майский бульвар, д.16</t>
  </si>
  <si>
    <t>г. Курск, ул. Майский бульвар, д.18</t>
  </si>
  <si>
    <t>г. Курск, ул. Майский бульвар, д.4</t>
  </si>
  <si>
    <t>г. Курск, ул. Черняховского, д.22</t>
  </si>
  <si>
    <t>г. Курск, ул. Звездная, д.7</t>
  </si>
  <si>
    <t>г. Курск, пр-кт Ленинского Комсомола, д.50</t>
  </si>
  <si>
    <t>г. Курск, ул. Пучковка, д.110</t>
  </si>
  <si>
    <t>г. Курчатов, ул. Набережная, д.10</t>
  </si>
  <si>
    <t>г. Курчатов, ул. Садовая, д.27</t>
  </si>
  <si>
    <t>г. Курчатов, ул. Набережная, д.17</t>
  </si>
  <si>
    <t>г. Курчатов, ул. Садовая, д.21</t>
  </si>
  <si>
    <t>г. Курчатов, ул. Садовая, д.25</t>
  </si>
  <si>
    <t>г. Курчатов, ул. Садовая, д.19А</t>
  </si>
  <si>
    <t>г. Курчатов, пр-кт Коммунистический, д.5</t>
  </si>
  <si>
    <t>г. Курчатов, ул. Ленинградская, д.11</t>
  </si>
  <si>
    <t>г. Курчатов, ул. Ленинградская, д.43</t>
  </si>
  <si>
    <t>г. Курчатов, ул. Ленинградская, д.19</t>
  </si>
  <si>
    <t>г. Курчатов, ул. Садовая, д.19Б</t>
  </si>
  <si>
    <t>г. Курчатов, ул. Садовая, д.19В</t>
  </si>
  <si>
    <t>г. Курчатов, ул. Садовая, д.23</t>
  </si>
  <si>
    <t>г. Курчатов, ул. Садовая, д.31</t>
  </si>
  <si>
    <t>г. Курчатов, ул. Энергетиков, д.5</t>
  </si>
  <si>
    <t>г. Курчатов, ул. Энергетиков, д.9</t>
  </si>
  <si>
    <t>Всего лифтов</t>
  </si>
  <si>
    <t>г. Курск, ул. Запольная, д.41А (п.3,4)</t>
  </si>
  <si>
    <t>г. Курск, ул. Гагарина, д.25А(п.2)</t>
  </si>
  <si>
    <t>DA2438C6-4320-4D21-9C6D-9412211A7732</t>
  </si>
  <si>
    <t>806D7B8C-5F23-49E0-8B96-DDB066D998F8</t>
  </si>
  <si>
    <t>49295AAF-03E7-4BA0-8F70-43436FABA728</t>
  </si>
  <si>
    <t>63598E36-E04B-4A7C-ADF1-4EBF7A7CA13B</t>
  </si>
  <si>
    <t>1C083B4A-6FB7-4D95-B3C2-CBAF79C5BEB4</t>
  </si>
  <si>
    <t>A6F121F1-DCDA-40B4-A89F-A8B350DE5FB8</t>
  </si>
  <si>
    <t>BB0983F0-8ED4-4290-8082-15D88B14EDA5</t>
  </si>
  <si>
    <t>2BB50C9A-E3A9-4DA4-9444-340D1329F370</t>
  </si>
  <si>
    <t>E055922A-EB07-442E-9A7B-4911CFE5C6C9</t>
  </si>
  <si>
    <t>9907A2C2-636B-429C-B818-67686F3CF387</t>
  </si>
  <si>
    <t>830DE1D4-C6BD-4CBF-A0B7-E985BC7FD978</t>
  </si>
  <si>
    <t>C35348D9-5C20-4B2E-89F4-9EE5AD1AFFC7</t>
  </si>
  <si>
    <t>61A89668-F39B-4EF1-9932-C4DA9A29F469</t>
  </si>
  <si>
    <t>A62AB091-3211-4E61-83DD-76EDA881D02B</t>
  </si>
  <si>
    <t>627E36B9-EFFE-4CFF-9EAE-E2A36D367C47</t>
  </si>
  <si>
    <t>D6CE4840-9263-4CEF-8567-57B7E292C959</t>
  </si>
  <si>
    <t>64FD50A7-C790-483E-9A0D-E7A8706D0EAA</t>
  </si>
  <si>
    <t>06DE8DEE-F4ED-4D7E-A95E-DDD2C2B1B60B</t>
  </si>
  <si>
    <t>2BCCAA93-7BF1-4A52-99D3-C36AEB763026</t>
  </si>
  <si>
    <t>3B788ECB-B290-40E9-B1B2-EC1725B60EBF</t>
  </si>
  <si>
    <t>AC6ACEF2-E112-48F8-A1B2-0F4E0338A6E2</t>
  </si>
  <si>
    <t>8417992A-202B-4104-AE35-94750F56D047</t>
  </si>
  <si>
    <t>5F592722-338E-454F-A652-D005DDC57E37</t>
  </si>
  <si>
    <t>5DD5982A-8D19-42C2-AE14-B2F919DFC9BC</t>
  </si>
  <si>
    <t>F926FBF6-A456-4A2F-9722-8D3969A4B361</t>
  </si>
  <si>
    <t>3F2FF172-53F0-4555-A00C-3077D2FDD308</t>
  </si>
  <si>
    <t>DF8ACB42-F4F1-41BE-B261-9733CF3EC24A</t>
  </si>
  <si>
    <t>6967763E-89D8-4CFE-B76B-98651504B9D5</t>
  </si>
  <si>
    <t>BD0B34FF-9FFC-4B0F-9D1E-EA8F6A82827C</t>
  </si>
  <si>
    <t>800B35B2-99AE-4B44-AB9A-B3A8B3C21C19</t>
  </si>
  <si>
    <t>3E9BBD5F-7BA9-4F16-B9EC-B9B852B98B6C</t>
  </si>
  <si>
    <t>9E04A620-BD42-4060-BCE5-C433A763066E</t>
  </si>
  <si>
    <t>543A3C1D-0480-479E-930B-1959CF5095E0</t>
  </si>
  <si>
    <t>910AE9FC-19FF-431F-80DA-F0C1949333DC</t>
  </si>
  <si>
    <t>9AAC2571-44F2-4971-B411-9AE00EE6DD28</t>
  </si>
  <si>
    <t>98595B92-C54F-4BC0-AB68-E91D799180D9</t>
  </si>
  <si>
    <t>7A34EF61-5ACC-46B6-A169-03A0E6DBFABF</t>
  </si>
  <si>
    <t>96EE0F2A-D8E9-4471-A9E8-334A5B4A07B2</t>
  </si>
  <si>
    <t>E08460BF-1A77-45B2-8C6C-6D035200705E</t>
  </si>
  <si>
    <t>B330AA34-C7F2-4F5A-B061-289FBCD3FA3D</t>
  </si>
  <si>
    <t>EC1D32E9-BE28-441D-A668-9C4D05E12E8B</t>
  </si>
  <si>
    <t>89DAA8F9-563F-4776-89B1-2FE39BC794CD</t>
  </si>
  <si>
    <t>18EAAFDB-3942-4D1B-8D0F-85D9CC8BCA1A</t>
  </si>
  <si>
    <t>07B99928-B359-40A7-8DB6-CEF68428CFDC</t>
  </si>
  <si>
    <t>3517D4D4-22D3-4204-AD27-82340DEB8C07</t>
  </si>
  <si>
    <t>273CDA91-0B41-4A5E-9EB5-F3F2BEC32543</t>
  </si>
  <si>
    <t>1B9DD628-C324-4226-AB05-61C5257C595F</t>
  </si>
  <si>
    <t>800BD017-F53C-4B85-855F-54B5E77DA11F</t>
  </si>
  <si>
    <t>A7A406CE-029B-4F60-B93B-9284E33F12CE</t>
  </si>
  <si>
    <t>795A19DB-6224-4AAE-90DF-1C5DCE679CE8</t>
  </si>
  <si>
    <t>BAB69733-06BC-4DBB-BE62-571744B271BE</t>
  </si>
  <si>
    <t>1bc2face-1fd6-4de9-9831-4bde3d68498b</t>
  </si>
  <si>
    <t>99a33fd2-662d-4f59-8196-672c67740413</t>
  </si>
  <si>
    <t>a0530c57-a5ce-4f27-91a6-27d53f3ead50</t>
  </si>
  <si>
    <t>99416598-6053-48ca-979f-8eba1c5a02d5</t>
  </si>
  <si>
    <t>10D03F76-C27D-4211-999B-5F03C8CF3B15</t>
  </si>
  <si>
    <t>A9C25C00-E9DA-4790-BB0B-A08CD538B78F</t>
  </si>
  <si>
    <t>CAD724F5-7EB8-4544-8D70-221CF709FF4D</t>
  </si>
  <si>
    <t>2CF91EE4-D8D2-4D31-93D3-B4B6E08D65E9</t>
  </si>
  <si>
    <t>3D1377BF-FA43-4073-97C4-2A65909DF87C</t>
  </si>
  <si>
    <t>C048A5F2-3EC7-4BB4-99E0-01CC3F6DD15A</t>
  </si>
  <si>
    <t>0B00C1DF-E6FB-4202-AF4A-DD34F27F3640</t>
  </si>
  <si>
    <t>C0884709-E4B8-4BCA-86C0-328A99F6514A</t>
  </si>
  <si>
    <t>0A0CDA2D-A47E-4CB2-A3D9-B5B038B19D40</t>
  </si>
  <si>
    <t>F75E0187-6EF2-4E48-8B9E-ADAF5AC512BF</t>
  </si>
  <si>
    <t>F15D7A7F-F7B7-4E02-85D4-67D918CE6458</t>
  </si>
  <si>
    <t>10647DD5-D2AF-40EE-905B-796CFE7DE83C</t>
  </si>
  <si>
    <t>04276919-B1AD-4376-814F-CEA65296CD43</t>
  </si>
  <si>
    <t>0D1C2A86-6F10-4567-8B89-90A12BD67A4B</t>
  </si>
  <si>
    <t>B6ABB1E0-31DB-40AB-943E-A74E3DDA8A4E</t>
  </si>
  <si>
    <t>4BE244A9-BEB5-43E8-ABDD-12F39098FD6C</t>
  </si>
  <si>
    <t>B58BE839-F4E7-4219-ABFE-C4CEACB4A121</t>
  </si>
  <si>
    <t>0ABC28E0-CDDC-434D-992E-575E4DDAF5C2</t>
  </si>
  <si>
    <t>E00C8A23-DA32-449D-8296-CF93D2496686</t>
  </si>
  <si>
    <t>8A628487-73A6-4484-9A31-5B90C1A62CF9</t>
  </si>
  <si>
    <t>DD735B46-8C33-4538-9F39-27FFC3705561</t>
  </si>
  <si>
    <t>30991CF1-C974-4EA5-BC73-B6C1C44CED99</t>
  </si>
  <si>
    <t>0C2CF9FA-F0E2-4145-AABA-D812C4103621</t>
  </si>
  <si>
    <t>4E86E6FB-F734-4716-8F3C-94F9CECB67FB</t>
  </si>
  <si>
    <t>E2F376E2-7A96-47FC-A277-EA859C04D865</t>
  </si>
  <si>
    <t>D74C8440-BC7A-4F0D-801D-4C9BA372B60C</t>
  </si>
  <si>
    <t>7D5277D9-8365-45EA-AB49-CCE2175C8CF1</t>
  </si>
  <si>
    <t>EDA67203-E4CF-428D-826F-8B84575B4D1D</t>
  </si>
  <si>
    <t>E5CAB439-2FBE-4EAB-B611-7B17F5BFE22D</t>
  </si>
  <si>
    <t>75690DF1-A444-4C02-B2B1-CF0FB2BBA7E5</t>
  </si>
  <si>
    <t>359ECDD1-695E-4F95-942C-D7D6AE2E9115</t>
  </si>
  <si>
    <t>3C5DBF05-4E79-4AC9-AF18-A25F76E93166</t>
  </si>
  <si>
    <t>E39F6DAF-A5D0-4320-87C5-FBC19F784F84</t>
  </si>
  <si>
    <t>0D942B12-A584-42E8-9343-A74204FC845F</t>
  </si>
  <si>
    <t>B233C800-1A9E-4D38-A323-E2B7E61766AE</t>
  </si>
  <si>
    <t>6D42C1C7-0E14-4FD1-BF26-F42B6379D475</t>
  </si>
  <si>
    <t>BABF8F37-05B3-4924-9C9C-1FCFAD2FA181</t>
  </si>
  <si>
    <t>30567C80-10B9-419E-A009-62C5BEB9DC88</t>
  </si>
  <si>
    <t>18A82024-941E-4DB7-91AC-C77A48AD578F</t>
  </si>
  <si>
    <t>1661F288-CFD1-4D3A-9F80-8251726DF7C4</t>
  </si>
  <si>
    <t>A27B4DE0-F4C4-4181-A7A3-B002A6706AE4</t>
  </si>
  <si>
    <t>C98A6C8C-6A5B-4EFF-86D4-7A345C12A723</t>
  </si>
  <si>
    <t>74DDDAD8-A299-414C-B2EB-2C1C64EEF3BC</t>
  </si>
  <si>
    <t>06D7439A-DED4-427D-84EA-91168CC0406B</t>
  </si>
  <si>
    <t>82C75D9E-9387-4976-BA09-FDF224DD70EC</t>
  </si>
  <si>
    <t>0B0A439F-B8C3-462B-9172-BBEAE43AC122</t>
  </si>
  <si>
    <t>2924A728-5FA2-4A14-A8C4-A30E9F37D249</t>
  </si>
  <si>
    <t>D5FC0F3F-F48A-414B-A478-061774B53846</t>
  </si>
  <si>
    <t>B59E0F3A-BEB3-446A-9B67-E4561918DD54</t>
  </si>
  <si>
    <t>7D4A628D-D1D1-44FE-8035-8BD8163B5F89</t>
  </si>
  <si>
    <t>01889947-9C5B-48B3-8910-8BF79FA7FB54</t>
  </si>
  <si>
    <t>F6F62A73-4085-4616-A17B-6C2CC312EFBE</t>
  </si>
  <si>
    <t>75469450-D09C-44C7-B21E-4C8ADF6E7612</t>
  </si>
  <si>
    <t>7801D390-22F0-48BA-975A-95C7299260B9</t>
  </si>
  <si>
    <t>B9590C3B-457A-471A-A166-20350EB16645</t>
  </si>
  <si>
    <t>76C5F792-703F-4AFC-9EAD-25A3487EE166</t>
  </si>
  <si>
    <t>FDDAC0B3-492E-43F9-9988-D183021FDDFC</t>
  </si>
  <si>
    <t>9E54ACA6-F330-4BBC-957A-3E5094F87645</t>
  </si>
  <si>
    <t>FA98E3F7-208C-4F37-BB80-56854D58ED69</t>
  </si>
  <si>
    <t>76DFE81F-1012-4D28-97CF-0670ED30A9AA</t>
  </si>
  <si>
    <t>1879B2CE-631A-45CA-93E5-2AD329CEED0E</t>
  </si>
  <si>
    <t>5581EE53-B60F-4A3E-B34F-23EB63FE0D6D</t>
  </si>
  <si>
    <t>A14C6635-5BEC-471F-B884-C5DAD8BA0409</t>
  </si>
  <si>
    <t>06A64FD9-A8A5-417B-ABA6-F30AFF5215F9</t>
  </si>
  <si>
    <t>0EDC7A99-1B5E-47F4-A142-8B358C5788E1</t>
  </si>
  <si>
    <t>109D8F69-1F59-4169-B2EE-440AA2CABA35</t>
  </si>
  <si>
    <t>70DD2255-5A73-4A34-AF3F-C900564372D8</t>
  </si>
  <si>
    <t>A5AF37AB-17A9-49D4-BC88-82A0DF005CAF</t>
  </si>
  <si>
    <t>3A441DA7-839C-48E5-AB30-9B3243C2ABD1</t>
  </si>
  <si>
    <t>4AAFB566-05D7-4962-975A-F220C9D221FC</t>
  </si>
  <si>
    <t>361B513A-386A-42DA-A71B-E73EAA504E0F</t>
  </si>
  <si>
    <t>16128956-DC71-4171-A039-A8516CECE0DB</t>
  </si>
  <si>
    <t>B50AA2A1-D02F-4FF8-8B7A-479598909FA4</t>
  </si>
  <si>
    <t>A7F0A917-2350-41CD-A33C-D464067F5A5E</t>
  </si>
  <si>
    <t>60db0f68-67c1-4ef9-8d30-e06f4be50e7b</t>
  </si>
  <si>
    <t>4E37E642-91FA-4B41-8A35-05D12BF4918E</t>
  </si>
  <si>
    <t>9F8FE5D3-562F-4736-AF87-F2C58A6EF041</t>
  </si>
  <si>
    <t>3e965f73-dc18-4253-8c15-3a557036f469</t>
  </si>
  <si>
    <t>97a18451-0dc5-4b6e-b394-6c8b976bf971</t>
  </si>
  <si>
    <t>F6736774-DB21-497E-A8F7-959F3396437C</t>
  </si>
  <si>
    <t>C8F31148-E0FD-483C-9E2E-46D3D20E7605</t>
  </si>
  <si>
    <t>E14A273E-8B87-49DF-A0BF-2EF648072C22</t>
  </si>
  <si>
    <t>884D4BFC-4D27-4D7E-8E34-C71C30AF42D6</t>
  </si>
  <si>
    <t>7394D93C-5CC2-49BB-8136-25ABBCC70314</t>
  </si>
  <si>
    <t>DBDF3519-33D3-4836-9FB6-2881E17F847D</t>
  </si>
  <si>
    <t>505c45ac-df0a-44a8-ba97-cda54f7c9b4b</t>
  </si>
  <si>
    <t>b9c207f1-5e61-4d18-ae56-2204e9a5c8a1</t>
  </si>
  <si>
    <t>5ee33b77-fea5-4777-8f02-fe394d450536</t>
  </si>
  <si>
    <t>г. Курск, ул. Агрегатная 1-я, д.38Б</t>
  </si>
  <si>
    <t>п. Глушково, ул. Дзержинского, д.7</t>
  </si>
  <si>
    <t>п. Подлесный, д.7</t>
  </si>
  <si>
    <t>с. Зорино, ул. Октябрьская, д.120</t>
  </si>
  <si>
    <t>г. Рыльск, ул. Ленина, д.60</t>
  </si>
  <si>
    <t>п. Кшенский, ул. Фрунзе, д.3А</t>
  </si>
  <si>
    <t>п. Кшенский, ул. Калинина, д.15</t>
  </si>
  <si>
    <t>п. Кшенский, ул. Заводская, д.28</t>
  </si>
  <si>
    <t>г. Фатеж, ул. Урицкого, д.43</t>
  </si>
  <si>
    <t>г. Железногорск, ул. Ленина, д.88 (п. 1,3)</t>
  </si>
  <si>
    <t xml:space="preserve">г. Курск, ул. Серегина, д.30(п. 2) </t>
  </si>
  <si>
    <t>г. Железногорск, ул. Ленина, д.78</t>
  </si>
  <si>
    <t>г. Курск, п. Косиново, д.2</t>
  </si>
  <si>
    <t>г. Курск, пр-кт Дружбы, д.16</t>
  </si>
  <si>
    <t>г. Курск, ул. Агрегатная 1-я, д.8Б</t>
  </si>
  <si>
    <t>г. Курск, ул. Аэродромная, д.7</t>
  </si>
  <si>
    <t>г. Курск, ул. Гагарина, д.14А</t>
  </si>
  <si>
    <t>г. Курск, ул. Дейнеки, д.28</t>
  </si>
  <si>
    <t>г. Курск, ул. Ленина, д.84</t>
  </si>
  <si>
    <t>г. Курск, ул. Менделеева, д.23</t>
  </si>
  <si>
    <t>г. Курск, ул. Павлова, д.1</t>
  </si>
  <si>
    <t>г. Курск, ул. Пучковка, д.17В</t>
  </si>
  <si>
    <t>г. Курск, ул. Союзная, д.71Г</t>
  </si>
  <si>
    <t>г. Курск, ул. Чумаковская, д.33А</t>
  </si>
  <si>
    <t>г. Курск, ул. Семеновская, д.21</t>
  </si>
  <si>
    <t>п. им. Карла Либкнехта, ул. Мира, д.13</t>
  </si>
  <si>
    <t>г. Курск, п. Косиново, д.11</t>
  </si>
  <si>
    <t>г. Курск, ул. Карла Маркса, д.66/16</t>
  </si>
  <si>
    <t>г. Курск, ул. Союзная, д.15</t>
  </si>
  <si>
    <t>г. Курск, ул. Харьковская, д.8/2</t>
  </si>
  <si>
    <t>г. Курск, ул. Ватутина, д.23</t>
  </si>
  <si>
    <t>55DE36E7-C053-4FCD-9C23-E8E1237A0244</t>
  </si>
  <si>
    <t>D2829F68-070C-451C-B197-9AE8F7CD9F54</t>
  </si>
  <si>
    <t>ACC8259A-958B-464C-B5EA-A70D3DA06B1F</t>
  </si>
  <si>
    <t>d5d7126c-ccd8-4d14-8ec2-dac075e1171c</t>
  </si>
  <si>
    <t>5F53E420-CD80-4E21-A5CB-4E47605EE003</t>
  </si>
  <si>
    <t>8858AAA2-FAB6-4A30-8060-C82C2F22A424</t>
  </si>
  <si>
    <t>C70D8BB5-DED0-45AC-8C7C-3130EB596800</t>
  </si>
  <si>
    <t>D26F5880-C047-4160-ABAC-1D8068A66F57</t>
  </si>
  <si>
    <t>2AE5963F-BFFD-44DC-8B66-C83AB9E26A42</t>
  </si>
  <si>
    <t>7E5351F2-3CE7-4E07-8280-45B2FB2FB09F</t>
  </si>
  <si>
    <t>326D4EF7-BE06-467A-AC71-2C845ECF31B0</t>
  </si>
  <si>
    <t>8BA4D3E7-E1FF-429A-8CEB-5F70EDA3BEF0</t>
  </si>
  <si>
    <t>D7E98B97-C620-4BD7-9D8B-28A048108347</t>
  </si>
  <si>
    <t>FDA19904-5787-4011-BE77-CDFED3FB8152</t>
  </si>
  <si>
    <t>DA65602D-01AA-4B25-9505-5CD15BC00C24</t>
  </si>
  <si>
    <t>EE37D80A-E2A6-4D60-AD17-F58B43E06131</t>
  </si>
  <si>
    <t>F8439266-43D1-4CFD-BFB8-CC85E454CB7B</t>
  </si>
  <si>
    <t>7c0ff2f5-9ba0-419e-89d8-e096e1e551b9</t>
  </si>
  <si>
    <t>8dfab092-fe65-46d9-ba8f-4ddafdd6b4da</t>
  </si>
  <si>
    <t>feba9045-e260-4aff-bf0c-8437ed54fe6e</t>
  </si>
  <si>
    <t>975e816b-93bb-4245-bc6c-48c1fe11ea5d</t>
  </si>
  <si>
    <t>035a9aac-784e-4528-bfc1-2a5ce706f5dc</t>
  </si>
  <si>
    <t>091bff54-88ba-42e2-9f66-f42aa6c4b16d</t>
  </si>
  <si>
    <t>0e5903a7-059d-41e8-bb9e-93a044d1d73e</t>
  </si>
  <si>
    <t>08be3749-e512-4fc0-b923-58b8c90f1964</t>
  </si>
  <si>
    <t>9611b91f-2729-4b8f-91b6-f26c93f9c793</t>
  </si>
  <si>
    <t>9b43a3a8-977f-4df9-bc93-ef18a0d44e43</t>
  </si>
  <si>
    <t>г. Дмитриев, ул. Мичурина, д.29А</t>
  </si>
  <si>
    <t>г. Железногорск, ул. Ленина, д.82</t>
  </si>
  <si>
    <t>п. Коренево, ул. 70 лет Октября, д.3</t>
  </si>
  <si>
    <t>г. Курск, ул. Аэродромная, д.20Б</t>
  </si>
  <si>
    <t>г. Курск, ул. Никитская, д.10</t>
  </si>
  <si>
    <t>г. Курск, ул. Орловская, д.32</t>
  </si>
  <si>
    <t>г. Курск, ул. Пучковка, д.108Б</t>
  </si>
  <si>
    <t>г. Курск, ул. Союзная, д.26А</t>
  </si>
  <si>
    <t>г. Курск, ул. Чернышевского, д.16</t>
  </si>
  <si>
    <t>г. Курск, ул. Черняховского, д.58</t>
  </si>
  <si>
    <t>д. Ворошнево, ул. Сосновая, д.21</t>
  </si>
  <si>
    <t>п. Маршала Жукова, кв-л 6-й, д.2</t>
  </si>
  <si>
    <t>ст. Шерекино, ул. Привокзальная, д.4</t>
  </si>
  <si>
    <t>с. Стрелецкое, ул. Прицепиловка, д.11</t>
  </si>
  <si>
    <t>г. Щигры, ул. Железнодорожная аллея, д.3</t>
  </si>
  <si>
    <t>г. Курск, ул. Чернышевского, д.17</t>
  </si>
  <si>
    <t>г. Курск, пр-кт Дружбы, д.1А</t>
  </si>
  <si>
    <t>г. Курск, ул. Союзная, д.14</t>
  </si>
  <si>
    <t>г. Курск, пр-кт Дружбы, д.1</t>
  </si>
  <si>
    <t>6a2d46da-8702-4b8d-9ae7-35a39d62a6b5</t>
  </si>
  <si>
    <t>75777644-0eb9-46b0-a426-a755a38dbbfd</t>
  </si>
  <si>
    <t>4f1cbff1-ef99-41bc-8a75-1685af55c74e</t>
  </si>
  <si>
    <t>90774095-4183-46b1-b7d4-f12f0b6381dc</t>
  </si>
  <si>
    <t>п. Глушково, ул. Горького, д.22</t>
  </si>
  <si>
    <t>г. Курск, ул. Заводская, д.19А</t>
  </si>
  <si>
    <t>г. Курск, ул. Сумская, д.50</t>
  </si>
  <si>
    <t>п. Искра, д.4</t>
  </si>
  <si>
    <t>п. Селекционный, ул. Советская, д.1</t>
  </si>
  <si>
    <t>п. Селекционный, ул. Советская, д.3</t>
  </si>
  <si>
    <t>п. Глушково, ул. Дзержинского, д.1</t>
  </si>
  <si>
    <t>п. Глушково, ул. Дзержинского, д.3</t>
  </si>
  <si>
    <t>п. Глушково, ул. Дзержинского, д.5</t>
  </si>
  <si>
    <t>г. Курск, ул. Косухина, д.31</t>
  </si>
  <si>
    <t>cc866ebe-8bf5-4871-8317-ff2d6accf050</t>
  </si>
  <si>
    <t>75fd5a03-e00a-4b80-b20f-2629ff5f6ede</t>
  </si>
  <si>
    <t>565424f2-3b21-4006-805a-258c8ce5fe0f</t>
  </si>
  <si>
    <t>Курчатов(8)</t>
  </si>
  <si>
    <t>г. Курск, ул. Косухина, д.10</t>
  </si>
  <si>
    <t>г. Курск, ул. Парковая, д.7</t>
  </si>
  <si>
    <t>г. Курск, ул. Парковая, д.5</t>
  </si>
  <si>
    <t>г. Курск, ул. Серегина, д.19</t>
  </si>
  <si>
    <t>г. Железногорск, ул. Л.Голенькова, д.4А</t>
  </si>
  <si>
    <t>п. Кшенский, ул. Кшенская, д.63</t>
  </si>
  <si>
    <t>п. Кшенский, ул. Фрунзе, д.40</t>
  </si>
  <si>
    <t>г. Железногорск, ул. Ленина, д.42 корп.3</t>
  </si>
  <si>
    <t>г. Железногорск, ул. Обогатителей, д.2</t>
  </si>
  <si>
    <t>г. Железногорск, пер. Детский, д.5</t>
  </si>
  <si>
    <t>г. Железногорск, ул. Ленина, д.32 корп.1</t>
  </si>
  <si>
    <t>г. Железногорск, ул. Ленина, д.32 корп.2</t>
  </si>
  <si>
    <t>г. Железногорск, ул. Ленина, д.35</t>
  </si>
  <si>
    <t>г. Железногорск, ул. Обогатителей, д.10</t>
  </si>
  <si>
    <t>г. Железногорск, ул. Первомайская, д.3</t>
  </si>
  <si>
    <t>г. Железногорск, ул. Пионерская, д.5</t>
  </si>
  <si>
    <t>г. Железногорск, ул. Ленина, д.51</t>
  </si>
  <si>
    <t>г. Курск, ул. Школьная, д.5 корп.1</t>
  </si>
  <si>
    <t>г. Рыльск, пер. Володарского, д.3</t>
  </si>
  <si>
    <t>г. Рыльск, пер. Володарского, д.5</t>
  </si>
  <si>
    <t>г. Рыльск, пер. Володарского, д.7</t>
  </si>
  <si>
    <t>г. Рыльск, пер. Луначарского, д.29</t>
  </si>
  <si>
    <t>г. Рыльск, пер. Р.Люксембург, д.2</t>
  </si>
  <si>
    <t>г. Рыльск, ул. Ворошилова, д.72</t>
  </si>
  <si>
    <t>г. Рыльск, ул. Дзержинского, д.39</t>
  </si>
  <si>
    <t>г. Рыльск, ул. К.Маркса, д.27</t>
  </si>
  <si>
    <t>г. Рыльск, ул. Ленина, д.91</t>
  </si>
  <si>
    <t>г. Рыльск, ул. Маяковского, д.41Б</t>
  </si>
  <si>
    <t>г. Рыльск, ул. Промышленная, д.2</t>
  </si>
  <si>
    <t>г. Рыльск, ул. Промышленная, д.4</t>
  </si>
  <si>
    <t>г. Рыльск, ул. Р.Люксембург, д.74</t>
  </si>
  <si>
    <t>г. Рыльск, пер. Луначарского, д.31</t>
  </si>
  <si>
    <t>г. Рыльск, ул. Автозаводская, д.3</t>
  </si>
  <si>
    <t>г. Рыльск, ул. Автозаводская, д.6</t>
  </si>
  <si>
    <t>г. Рыльск, ул. Автозаводская, д.7</t>
  </si>
  <si>
    <t>г. Рыльск, ул. Автозаводская, д.8</t>
  </si>
  <si>
    <t>г. Рыльск, ул. Володарского, д.102</t>
  </si>
  <si>
    <t>г. Рыльск, ул. Маяковского, д.41А</t>
  </si>
  <si>
    <t>г. Рыльск, ул. Промышленная, д.10</t>
  </si>
  <si>
    <t>г. Рыльск, ул. Промышленная, д.8</t>
  </si>
  <si>
    <t>г. Рыльск, ул. Р.Люксембург, д.81А</t>
  </si>
  <si>
    <t>г. Рыльск, ул. Урицкого, д.82</t>
  </si>
  <si>
    <t>г. Рыльск, ул. Урицкого, д.85</t>
  </si>
  <si>
    <t>г. Рыльск, ул. Энгельса, д.4</t>
  </si>
  <si>
    <t>г. Рыльск, пер. Володарского, д.1</t>
  </si>
  <si>
    <t>г. Рыльск, ул. Автозаводская, д.10</t>
  </si>
  <si>
    <t>г. Рыльск, ул. Володарского, д.107</t>
  </si>
  <si>
    <t>г. Рыльск, ул. Ворошилова, д.82</t>
  </si>
  <si>
    <t>г. Рыльск, ул. К.Либкнехта, д.17</t>
  </si>
  <si>
    <t>г. Рыльск, ул. К.Либкнехта, д.18</t>
  </si>
  <si>
    <t>г. Рыльск, ул. К.Либкнехта, д.31</t>
  </si>
  <si>
    <t>г. Курск, п. Аккумулятор, д.32</t>
  </si>
  <si>
    <t>г. Курск, ул. Союзная, д.18</t>
  </si>
  <si>
    <t>г. Курск, ул. Институтская, д.42</t>
  </si>
  <si>
    <t>9;13</t>
  </si>
  <si>
    <t>п. Иванино, ул. Кирова, д.1А</t>
  </si>
  <si>
    <t>п. Иванино, ул. Октябрьская, д.47</t>
  </si>
  <si>
    <t>п. Иванино, ул. Октябрьская, д.43</t>
  </si>
  <si>
    <t>п. Поныри, ул. Ново-Почтовая, д.60</t>
  </si>
  <si>
    <t>п. Новоандросово, ул. Восточный микрорайон, д.10</t>
  </si>
  <si>
    <t>п. Конышевка, ул. Титова, д.2</t>
  </si>
  <si>
    <t>п. Коренево, ул. Новостройка, д.3</t>
  </si>
  <si>
    <t>г. Курск, ул. Черняховского, д.27</t>
  </si>
  <si>
    <t>г. Курск, пр-д. Сергеева, д.8</t>
  </si>
  <si>
    <t>г. Курск, ул. Черняховского, д.16</t>
  </si>
  <si>
    <t>г. Курск, ул. Пучковка, д.108Д</t>
  </si>
  <si>
    <t>г. Курск, пр-кт Энтузиастов, д.5</t>
  </si>
  <si>
    <t>г. Курск, ул. Звездная, д.3</t>
  </si>
  <si>
    <t>г. Курск, ул. Маяковского, д.107</t>
  </si>
  <si>
    <t>г. Курск, ул. Маяковского, д.109</t>
  </si>
  <si>
    <t>г. Курск, ул. Орловская, д.26</t>
  </si>
  <si>
    <t>г. Курск, ул. Парижской Коммуны, д.28 корп.5</t>
  </si>
  <si>
    <t>г. Курск, ул. Рабочая 2-я, д.14</t>
  </si>
  <si>
    <t>г. Курск, ул. Республиканская, д.4А</t>
  </si>
  <si>
    <t>г. Курск, ул. Республиканская, д.50Е</t>
  </si>
  <si>
    <t>г. Курск, ул. Союзная, д.71Б</t>
  </si>
  <si>
    <t>г. Курск, ул. Союзная, д.71В</t>
  </si>
  <si>
    <t>г. Курск, ул. Цюрупы, д.3</t>
  </si>
  <si>
    <t>г. Курск, ул. Пучковка, д.108А</t>
  </si>
  <si>
    <t>г. Курск, ул. Радищева, д.64</t>
  </si>
  <si>
    <t>г. Курск, ул. Марата, д.1</t>
  </si>
  <si>
    <t>г. Курск, пр-кт Ленинского Комсомола, д.54</t>
  </si>
  <si>
    <t>г. Курск, ул. Крюкова, д.18</t>
  </si>
  <si>
    <t>п. Маршала Жукова, кв-л 6-й, д.3</t>
  </si>
  <si>
    <t>п. Селекционный, ул. Советская, д.2</t>
  </si>
  <si>
    <t>п. Селекционный, ул. Советская, д.5</t>
  </si>
  <si>
    <t>п. Марьино, ул. Сироткина, д.1</t>
  </si>
  <si>
    <t>п. Марьино, ул. Центральная, д.10</t>
  </si>
  <si>
    <t>п. Кшенский, ул. Заводская, д.1</t>
  </si>
  <si>
    <t>п. Кшенский, ул. Заводская, д.1А</t>
  </si>
  <si>
    <t>г. Суджа, ул. Совхозная, д.20</t>
  </si>
  <si>
    <t>п. Садовый, д.26</t>
  </si>
  <si>
    <t>п. Садовый, д.27</t>
  </si>
  <si>
    <t>п. Садовый, д.28</t>
  </si>
  <si>
    <t>г. Железногорск, ул. Гагарина, д.3 корп.4</t>
  </si>
  <si>
    <t>п. Хомутовка, ул. 70 лет Октября, д.4</t>
  </si>
  <si>
    <t>г. Курск, ул. Чернышевского, д.4</t>
  </si>
  <si>
    <t>п. Пристень, ул. Октябрьская, д.15А</t>
  </si>
  <si>
    <t>г. Курск, ул. 50 лет Октября, д.4 корп.5</t>
  </si>
  <si>
    <t>п. Кшенский, ул. Свердлова, д.55</t>
  </si>
  <si>
    <t>г. Дмитриев, ул. Рабочая, д.19А</t>
  </si>
  <si>
    <t>г. Дмитриев, ул. Урицкого, д.20</t>
  </si>
  <si>
    <t>п. Конышевка, ул. Ленина, д.3</t>
  </si>
  <si>
    <t>п. Конышевка, ул. Титова, д.13</t>
  </si>
  <si>
    <t>п. Конышевка, ул. Титова, д.9Б</t>
  </si>
  <si>
    <t>п. Конышевка, ул. Школьная, д.14</t>
  </si>
  <si>
    <t>п. Конышевка, ул. Школьная, д.2</t>
  </si>
  <si>
    <t>г. Курск, пер. Южный, д.18/1</t>
  </si>
  <si>
    <t>г. Курск, ул. Институтская, д.48</t>
  </si>
  <si>
    <t>г. Курск, ул. Крюкова, д.10</t>
  </si>
  <si>
    <t>г. Курск, ул. Менделеева, д.59А</t>
  </si>
  <si>
    <t>г. Щигры, ул. Лазарева, д.3</t>
  </si>
  <si>
    <t>г. Щигры, ул. Лазарева, д.7Б</t>
  </si>
  <si>
    <t>г. Щигры, ул. Зеленая, д.28А</t>
  </si>
  <si>
    <t>г. Щигры, ул. Лазарева, д.8</t>
  </si>
  <si>
    <t>г. Курчатов, ул. Ленинградская, д.9</t>
  </si>
  <si>
    <t>м. Свобода, ул. Гагарина, д.6</t>
  </si>
  <si>
    <t>м. Свобода, ул. Гагарина, д.9</t>
  </si>
  <si>
    <t>м. Свобода, ул. Заводская, д.9</t>
  </si>
  <si>
    <t>г. Дмитриев, ул. Веры Терещенко, д.17А</t>
  </si>
  <si>
    <t>г. Дмитриев, ул. Ленина, д.1</t>
  </si>
  <si>
    <t>E467CD82-46FA-48AB-B954-55416061CDA0</t>
  </si>
  <si>
    <t>3C21D910-5D40-4F88-ABD6-1E379B7D9EFF</t>
  </si>
  <si>
    <t>2B35F3BB-4D0A-4748-9091-6EE396375B9B</t>
  </si>
  <si>
    <t>9FF9C958-2482-4A18-B8F5-0D6F8FAAA021</t>
  </si>
  <si>
    <t>82CEFB6D-370C-4374-9736-0A53DDBB35B0</t>
  </si>
  <si>
    <t>B5B8983F-3F32-448D-A1BA-CD27564A2133</t>
  </si>
  <si>
    <t>398058EC-49B7-4771-A5B3-02968BFF1B9E</t>
  </si>
  <si>
    <t>F3D8971A-B2BA-4EBB-8FDB-361717188F9B</t>
  </si>
  <si>
    <t>015CF91A-BB0D-4959-842B-94842CC24A5B</t>
  </si>
  <si>
    <t>0E7E1F17-5C1C-4014-BA83-90D2B371A4FA</t>
  </si>
  <si>
    <t>8FE3DCD2-862F-4ADB-880D-3949D7B0CB48</t>
  </si>
  <si>
    <t>7D7940DE-C61C-4778-8A48-D651CFBADCD7</t>
  </si>
  <si>
    <t>e803b09d-f98c-4a9a-a758-4b3631cc9ff2</t>
  </si>
  <si>
    <t>BE7EA269-AC04-4664-8671-E42B13D54FEA</t>
  </si>
  <si>
    <t>5c9c35d8-b4ac-42f2-872e-2c67fb3a26f8</t>
  </si>
  <si>
    <t>720B2530-2384-41D3-A9AA-8719F9CEDFA5</t>
  </si>
  <si>
    <t>332AD688-9364-41D5-88FE-3F0B1528A1EA</t>
  </si>
  <si>
    <t>995626CD-C32A-41FD-B858-3EAA6932E229</t>
  </si>
  <si>
    <t>11CD3E1E-A763-410D-9F07-9FEE28B61111</t>
  </si>
  <si>
    <t>0F054EAF-1CD5-4A4B-B976-AAB4D00B0F0D</t>
  </si>
  <si>
    <t>FC13BA26-2B55-4DE4-BEFB-9FED1911CFBA</t>
  </si>
  <si>
    <t>6BFD4246-E320-4F1D-B381-895F0FB6A273</t>
  </si>
  <si>
    <t>DA13786F-6AFD-4F45-9F94-ED5656D53392</t>
  </si>
  <si>
    <t>CEF4C870-7AA6-4FE7-AA69-93A20BF1A735</t>
  </si>
  <si>
    <t>E348B9B0-4F6F-4C2B-B1F1-7540F8E431DA</t>
  </si>
  <si>
    <t>10E9D7F7-E571-4F3A-832A-2C7614125476</t>
  </si>
  <si>
    <t>678E2126-C1A4-4938-9F3A-BD764409CF00</t>
  </si>
  <si>
    <t>808CF853-F9E5-41AB-BADC-C44245C0FA7F</t>
  </si>
  <si>
    <t>FCC6E99F-D5DE-4DE6-B335-AF1A0006ADA0</t>
  </si>
  <si>
    <t>431B8EE8-36A0-4045-BF48-FEEC1FA6D31F</t>
  </si>
  <si>
    <t>F4F1AECA-733E-4C24-8854-74AEBC023D81</t>
  </si>
  <si>
    <t>2ED16227-8532-4737-ABC8-83B7746519CE</t>
  </si>
  <si>
    <t>F9C6FB13-CD8D-44B6-95E7-8F8A1A09846F</t>
  </si>
  <si>
    <t>862C4CF3-8A35-4630-B321-E005068D3B16</t>
  </si>
  <si>
    <t>84E6C6FE-EC53-46F3-8C50-8A9984F22F18</t>
  </si>
  <si>
    <t>8A39CA0F-38B0-4427-851E-5ECDDC8B6746</t>
  </si>
  <si>
    <t>DA46E4D6-6933-49C9-BE55-1391C369E2B2</t>
  </si>
  <si>
    <t>E03F7983-3CC7-422D-B1AE-AEB505141FD7</t>
  </si>
  <si>
    <t>CC75329A-FDA8-4678-8785-8DF15ECD5C8F</t>
  </si>
  <si>
    <t>B30D137F-D35A-4BAF-A7E0-05C2F0A4EE0B</t>
  </si>
  <si>
    <t>D0ADA984-C16D-4649-B919-41986FB2E03E</t>
  </si>
  <si>
    <t>3B9DD63C-B2D2-4D52-A035-73C99426E808</t>
  </si>
  <si>
    <t>91AEE6EE-8A04-4A51-A43D-EE7DD17B5C80</t>
  </si>
  <si>
    <t>AD315EA5-B476-42AB-B423-4D1744AE73AB</t>
  </si>
  <si>
    <t>8E4DC8AA-6B18-416D-8F2B-B8EE91F96DE5</t>
  </si>
  <si>
    <t>8B109F2E-D5A8-4A36-92E2-C33B82C7914F</t>
  </si>
  <si>
    <t>E77F208E-60B6-4541-8CA8-C0A3CDC5A2D5</t>
  </si>
  <si>
    <t>527BEB30-92A0-406B-AD17-5CE98095AFF5</t>
  </si>
  <si>
    <t>4895B417-6FF0-4773-8A05-902A57B46BC2</t>
  </si>
  <si>
    <t>B731939F-C122-4BE8-BDB2-4187DCAD0BC4</t>
  </si>
  <si>
    <t>986DC414-DE1F-47FA-BA7B-3683753A98E0</t>
  </si>
  <si>
    <t>45939CBC-A6B9-4A9C-BC3A-268F721572DB</t>
  </si>
  <si>
    <t>76ED9ECB-BBB3-40F0-8831-356FFAC16258</t>
  </si>
  <si>
    <t>1C48F591-1811-4A01-8B8B-5A0C57C2536D</t>
  </si>
  <si>
    <t>d9c903e8-3817-484a-ba40-1014af7c241c</t>
  </si>
  <si>
    <t>cd80a694-8cd7-4693-8fba-605179a2449f</t>
  </si>
  <si>
    <t>8f1c3dbe-c291-4f18-b2df-8c18dec2e14d</t>
  </si>
  <si>
    <t>48128FF1-64C0-4E39-88E8-4296D90DF1D2</t>
  </si>
  <si>
    <t>214C0100-A7C9-4C20-8A06-A5303DAA66A1</t>
  </si>
  <si>
    <t>96DD5C69-83BD-4CD6-B4C4-09BE9CD6AE33</t>
  </si>
  <si>
    <t>EEDF9685-B81C-463F-96EC-66AC9678A21B</t>
  </si>
  <si>
    <t>CBF23CD5-9F49-454A-BF2F-5E4C27C372AA</t>
  </si>
  <si>
    <t>7BD70844-2753-465B-AC67-36A23C758DA9</t>
  </si>
  <si>
    <t>40a3549a-5574-454a-aa3d-b170612569cb</t>
  </si>
  <si>
    <t>6BE0AB27-7C43-4B61-AE48-A224C898D6C7</t>
  </si>
  <si>
    <t>50A5B815-40F7-417F-9AB6-672AD206A1C2</t>
  </si>
  <si>
    <t>B0D60417-F8B2-442D-A7D7-7D3EBB0607D3</t>
  </si>
  <si>
    <t>B81CE238-0850-40B2-A5C1-BF8D677B3A6B</t>
  </si>
  <si>
    <t>09ACEB3C-02C0-42C3-AADF-1735D9E51A6A</t>
  </si>
  <si>
    <t>C05C5F17-6C1B-41DB-8C27-45A757907C74</t>
  </si>
  <si>
    <t>66F428AF-E1A8-4001-82B5-7BA0EED79C09</t>
  </si>
  <si>
    <t>4F838DFB-539A-46AD-96EC-9757B1115AE2</t>
  </si>
  <si>
    <t>67221054-3479-4147-A8DF-A8209459B193</t>
  </si>
  <si>
    <t>D4B4672C-049E-4E09-948A-A3294942B6C3</t>
  </si>
  <si>
    <t>7A2724F4-429D-44A9-9C60-314992B56E8A</t>
  </si>
  <si>
    <t>E8F1B636-3504-4DC3-B9AF-AD28B97C9631</t>
  </si>
  <si>
    <t>B1B92188-A936-47ED-AC78-6AD151D634E8</t>
  </si>
  <si>
    <t>e1fcf59b-7fdd-4d00-aa53-5923fde4ab5c</t>
  </si>
  <si>
    <t>18B337BC-F621-4DD5-B0D0-B712D183C23F</t>
  </si>
  <si>
    <t>91D8972A-51C2-4972-BE3B-5560226E2BB0</t>
  </si>
  <si>
    <t>CE8AC1E3-10C1-4684-A048-17A0C92C206C</t>
  </si>
  <si>
    <t>FF40D3F8-1320-4561-900A-BBF7ECFB8A50</t>
  </si>
  <si>
    <t>E0CBC109-0478-4EDA-9252-04A94E7E4538</t>
  </si>
  <si>
    <t>64F89E03-E478-4F8D-BFAA-7CE64FC390E3</t>
  </si>
  <si>
    <t>67106FDB-56C7-421F-BB56-2C9B1EF30511</t>
  </si>
  <si>
    <t>45104039-CF65-49AF-8CEE-441BFFCBDCA9</t>
  </si>
  <si>
    <t>7A059840-E400-438A-9742-97FA0F5C0757</t>
  </si>
  <si>
    <t>3E25FE43-9D18-4F33-9E13-96BE36217EE4</t>
  </si>
  <si>
    <t>0080B46A-CEF2-4AB9-B452-F69AA1351121</t>
  </si>
  <si>
    <t>EA200DCC-64AA-4955-A87C-4299F00A03DB</t>
  </si>
  <si>
    <t>CE5FC33A-AAC3-4A85-BD13-FA3552D75232</t>
  </si>
  <si>
    <t>14A934DE-FD77-4D10-8671-A5C83671A789</t>
  </si>
  <si>
    <t>d6064be9-a597-44ef-8eb4-a4351eaab531</t>
  </si>
  <si>
    <t>1956BDDB-0289-4281-92C3-E839CAFD5FDE</t>
  </si>
  <si>
    <t>3C0E9553-ABFE-494E-99C2-F08B62BF4C3D</t>
  </si>
  <si>
    <t>6E92CBD9-34C9-4EDE-BD04-2E79AD57844D</t>
  </si>
  <si>
    <t>5F9B60AC-82EE-4193-849A-4F454C28EF7D</t>
  </si>
  <si>
    <t>E2BEDDD5-6A5E-4E85-A9AE-A73CFA12675A</t>
  </si>
  <si>
    <t>74325380-13AD-42CE-91C9-CC883B18D75F</t>
  </si>
  <si>
    <t>9965a392-2c2d-40a3-8fdf-c47a73f8e86b</t>
  </si>
  <si>
    <t>2a902b33-d2a9-4d64-9eb6-e973475f1d7e</t>
  </si>
  <si>
    <t>DCF7E1DE-6A40-4ED0-AC55-AE42A07DDB7E</t>
  </si>
  <si>
    <t>78C0F02E-3B72-4C09-A3A0-885654EBCB29</t>
  </si>
  <si>
    <t>2CD8BADC-7A2C-4166-BAC0-6E41EB907C8D</t>
  </si>
  <si>
    <t>1B6D0302-63B8-4786-B4E1-40C22434CB65</t>
  </si>
  <si>
    <t>4C9EBAE3-ACA3-4F89-80F9-B34A2407B2FF</t>
  </si>
  <si>
    <t>5C8780C5-C563-4864-B300-2709CEC3AE81</t>
  </si>
  <si>
    <t>1C33AFBD-D332-465F-826C-C5C13FB0C21C</t>
  </si>
  <si>
    <t>A714C41C-E226-433A-B3F2-230C0BEF1477</t>
  </si>
  <si>
    <t>34B1A358-2769-4F6C-B644-6DAE6BC1FB34</t>
  </si>
  <si>
    <t>21457190-51f8-4943-8686-c3b24f453b65</t>
  </si>
  <si>
    <t>D28EF296-DFC8-4940-B2AD-45E381D542B1</t>
  </si>
  <si>
    <t>4FE09A1E-E5DC-49CE-A425-9D440862324E</t>
  </si>
  <si>
    <t>EFAFB1F8-C8D4-4F8C-8BF2-5FA43A7630ED</t>
  </si>
  <si>
    <t>B0CCABA6-D2F3-4209-BFB4-45A1EE523989</t>
  </si>
  <si>
    <t>E98F986B-9B93-4266-9BEC-2E1705AA8DA3</t>
  </si>
  <si>
    <t>936569A7-E9C2-4B3F-A0A0-FCBE01DCEF12</t>
  </si>
  <si>
    <t>9A82DA93-945F-4563-BA9E-748A26DE25F8</t>
  </si>
  <si>
    <t>C221783D-6A0C-4F57-8E34-1E905BCA91E6</t>
  </si>
  <si>
    <t>5E5A3C58-4F61-405D-B772-42A0B4400E26</t>
  </si>
  <si>
    <t>2AF7271A-6780-40EF-ADB5-34E01FA35F98</t>
  </si>
  <si>
    <t>688BA585-F85B-45EF-BB5E-B83259FEB9A8</t>
  </si>
  <si>
    <t>F8BED84E-46F7-4D4C-ACB8-C25BCB25952C</t>
  </si>
  <si>
    <t>7D3AF534-3C55-4EF0-9526-A6ACD957A555</t>
  </si>
  <si>
    <t>7B388D5A-B5FF-4703-A35C-DFAB15AE511D</t>
  </si>
  <si>
    <t>C488DF9A-C986-4FC4-8D81-482F8EDB87AA</t>
  </si>
  <si>
    <t>F28B3BDB-F9D7-4A92-8314-9818ED6B236F</t>
  </si>
  <si>
    <t>03A53F4A-D004-45B7-8511-8524B238C9E3</t>
  </si>
  <si>
    <t>FE36140F-F9D5-4B5F-8964-BF7F06BC6780</t>
  </si>
  <si>
    <t>7C102E09-C3DD-48BD-A427-94319082CBC0</t>
  </si>
  <si>
    <t>32726C87-E76E-427F-85FC-991AC02D7D33</t>
  </si>
  <si>
    <t>64676668-5713-413E-894B-6A09E517A6ED</t>
  </si>
  <si>
    <t>92EE7BE6-807E-42E2-8E25-F3D43CC9E05E</t>
  </si>
  <si>
    <t>A23BD27A-73CA-4DFE-82EF-DEF43B993F02</t>
  </si>
  <si>
    <t>9AF6B320-4C67-41AA-8F9F-D633DA3E9492</t>
  </si>
  <si>
    <t>06d93657-982f-4a0d-ae0a-4f5c9d2882f9</t>
  </si>
  <si>
    <t>49b1af37-2b64-46db-88c7-170395eb494d</t>
  </si>
  <si>
    <t>D347B75C-50C6-4B85-9B76-A7FF20935E8B</t>
  </si>
  <si>
    <t>AA976F10-6B74-4CF6-B406-6218D092DA57</t>
  </si>
  <si>
    <t>7c12e8a5-7f92-409f-ab40-1a29ac992e56</t>
  </si>
  <si>
    <t>35459CD3-A7C5-4378-B061-0E62C24885DF</t>
  </si>
  <si>
    <t>7E47767E-39AA-46BD-B359-47D89EA5056E</t>
  </si>
  <si>
    <t>78076766-49F1-46A3-BAE2-29956BDE8A4D</t>
  </si>
  <si>
    <t>3577E8E9-6AD5-41C2-A4E0-DE263A627139</t>
  </si>
  <si>
    <t>E70F523C-DC21-4692-BC46-0C4C9DE60865</t>
  </si>
  <si>
    <t>f0b0c176-28b9-4a87-bd7f-ae266071d13b</t>
  </si>
  <si>
    <t>01c5c441-a38d-494c-9897-d5f9cffb4e3b</t>
  </si>
  <si>
    <t>5BE26A09-7B4C-4449-BA67-992DB22CED57</t>
  </si>
  <si>
    <t>F430BAA5-34FD-4C44-928C-15C0E9DD6D65</t>
  </si>
  <si>
    <t>70810065-000c-4ea5-af2c-56611b4c99fc</t>
  </si>
  <si>
    <t>9fbc9d0a-d205-47b4-a75b-b327129dcbab</t>
  </si>
  <si>
    <t>6CB3751A-76DE-4850-B213-795FE8268475</t>
  </si>
  <si>
    <t>г. Льгов, ул. К.Маркса, д.18</t>
  </si>
  <si>
    <t>Публично-правовая компания «Фонд развития территорий»</t>
  </si>
  <si>
    <t>п. Золотухино, пер. Южный, д.10</t>
  </si>
  <si>
    <t>п. Золотухино, ул. Гостиная, д.3</t>
  </si>
  <si>
    <t>п. Золотухино, ул. Гостиная, д.5</t>
  </si>
  <si>
    <t>п. Золотухино, ул. Куйбышева, д.31</t>
  </si>
  <si>
    <t>п. Золотухино, ул. Куйбышева, д.34</t>
  </si>
  <si>
    <t>п. Золотухино, ул. Ленина, д.17А</t>
  </si>
  <si>
    <t>п. Золотухино, ул. Новая, д.3</t>
  </si>
  <si>
    <t>п. Золотухино, ул. Орджоникидзе, д.21</t>
  </si>
  <si>
    <t>п. Золотухино, ул. Орджоникидзе, д.25</t>
  </si>
  <si>
    <t>г. Курск, ул. Запольная, д.43</t>
  </si>
  <si>
    <t>г. Курск, ул. Моковская, д.4 корп.1</t>
  </si>
  <si>
    <t>г. Курск, ул. Л.Толстого, д.9А</t>
  </si>
  <si>
    <t>г. Курск, ул. Крюкова, д.8</t>
  </si>
  <si>
    <t>г. Курск, ул. Димитрова, д.84</t>
  </si>
  <si>
    <t>г. Курск, ул. Ленина, д.74</t>
  </si>
  <si>
    <t>г. Железногорск, ул. Гагарина, д.7 корп.1</t>
  </si>
  <si>
    <t>г. Обоянь, ул. Жукова, д.4</t>
  </si>
  <si>
    <t>2/Х</t>
  </si>
  <si>
    <t>г. Рыльск, пл. Советская, д.8</t>
  </si>
  <si>
    <t>г. Дмитриев, ул. Веры Терещенко, д.11</t>
  </si>
  <si>
    <t>г. Дмитриев, ул. Ленина, д.63</t>
  </si>
  <si>
    <t>г. Курск, пр-кт Кулакова, д.5А</t>
  </si>
  <si>
    <t>г. Курск, ул. Аэродромная, д.9</t>
  </si>
  <si>
    <t>г. Курск, ул. Бочарова, д.6</t>
  </si>
  <si>
    <t>г. Курск, ул. Октябрьская, д.65</t>
  </si>
  <si>
    <t>г. Курск, ул. Ольшанского, д.10</t>
  </si>
  <si>
    <t>г. Курск, ул. Пучковка, д.19Б</t>
  </si>
  <si>
    <t>г. Курск, ул. Радищева, д.40</t>
  </si>
  <si>
    <t>г. Курск, ул. Советская, д.26А</t>
  </si>
  <si>
    <t>г. Курск, ул. Юности, д.28</t>
  </si>
  <si>
    <t>п. Тим, ул. Куйбышева, д.52</t>
  </si>
  <si>
    <t>с. Полянское, д.175</t>
  </si>
  <si>
    <t>п. Прямицыно, ул. Коммунистическая, д.5</t>
  </si>
  <si>
    <t>п. Маршала Жукова, кв-л 4-й, д.1 корп.1</t>
  </si>
  <si>
    <t>п. Маршала Жукова, кв-л 4-й, д.1 корп.2</t>
  </si>
  <si>
    <t>п. Маршала Жукова, кв-л 4-й, д.1 корп.3</t>
  </si>
  <si>
    <t>п. Маршала Жукова, кв-л 4-й, д.1 корп.4</t>
  </si>
  <si>
    <t>п. Маршала Жукова, кв-л 4-й, д.1 корп.5</t>
  </si>
  <si>
    <t>п. Маршала Жукова, кв-л 4-й, д.15 корп.1</t>
  </si>
  <si>
    <t>п. Маршала Жукова, кв-л 4-й, д.15 корп.2</t>
  </si>
  <si>
    <t>п. Маршала Жукова, кв-л 5-й, д.11 корп.1</t>
  </si>
  <si>
    <t>п. Маршала Жукова, кв-л 5-й, д.11 корп.2</t>
  </si>
  <si>
    <t>п. Маршала Жукова, кв-л 5-й, д.11 корп.3</t>
  </si>
  <si>
    <t>п. Маршала Жукова, кв-л 5-й, д.11 корп.4</t>
  </si>
  <si>
    <t>г. Курск, ул. Сумская, д.40Б</t>
  </si>
  <si>
    <t>г. Курск, пр-д. Магистральный, д.8</t>
  </si>
  <si>
    <t>г. Курск, ул. Комарова, д.21</t>
  </si>
  <si>
    <t>г. Дмитриев, ул. Урицкого, д.32</t>
  </si>
  <si>
    <t>с. Рышково, ул. Молодежная, д.14</t>
  </si>
  <si>
    <t>с. Рышково, ул. Молодежная, д.15</t>
  </si>
  <si>
    <t>г. Курск, ул. Гайдара, д.13/2</t>
  </si>
  <si>
    <t>г. Курск, ул. Ленина, д.66</t>
  </si>
  <si>
    <t>г. Курск, ул. Обоянская, д.42Б</t>
  </si>
  <si>
    <t>г. Курск, ул. Серегина, д.45</t>
  </si>
  <si>
    <t>г. Курск, ул. Серегина, д.14</t>
  </si>
  <si>
    <t>г. Курск, пр-д. Магистральный, д.22А</t>
  </si>
  <si>
    <t>г. Курск, пр-д. Магистральный, д.22</t>
  </si>
  <si>
    <t>г. Курск, ул. Радищева, д.14 корп.20</t>
  </si>
  <si>
    <t>п. Подлесный, д.8</t>
  </si>
  <si>
    <t>г. Суджа, ул. Энгельса, д.19В</t>
  </si>
  <si>
    <t>п. Хомутовка, ул. 70 лет Октября, д.8</t>
  </si>
  <si>
    <t>г. Щигры, ул. Красная, д.37</t>
  </si>
  <si>
    <t>г. Щигры, ул. Макарова, д.1</t>
  </si>
  <si>
    <t>г. Курск, пр-кт Ленинского Комсомола, д.61</t>
  </si>
  <si>
    <t>п. Касиновский, д.26</t>
  </si>
  <si>
    <t>г. Курск, п. Аккумулятор, д.29</t>
  </si>
  <si>
    <t>г. Курск, пр-кт Хрущева, д.15</t>
  </si>
  <si>
    <t>г. Курск, ул. 50 лет Октября, д.167/1</t>
  </si>
  <si>
    <t>г. Курск, ул. 50 лет Октября, д.167/2</t>
  </si>
  <si>
    <t>г. Курск, ул. Гагарина, д.14</t>
  </si>
  <si>
    <t>г. Курск, ул. Дзержинского, д.47</t>
  </si>
  <si>
    <t>г. Курск, ул. Красный Октябрь, д.10</t>
  </si>
  <si>
    <t>г. Курск, ул. Союзная, д.65</t>
  </si>
  <si>
    <t>г. Курск, ул. Щепкина, д.3</t>
  </si>
  <si>
    <t>п. Коренево, ул. 70 лет Октября, д.29</t>
  </si>
  <si>
    <t>г. Курск, ул. Гагарина, д.26</t>
  </si>
  <si>
    <t>д. Сергеевка, ул. Центральная, д.37</t>
  </si>
  <si>
    <t>д. Сергеевка, ул. Центральная, д.38</t>
  </si>
  <si>
    <t>г. Железногорск, ул. Димитрова, д.6 (п.1,2)</t>
  </si>
  <si>
    <t>г. Железногорск, ул. Дружбы, д.13 (п.1,2)</t>
  </si>
  <si>
    <t>г. Железногорск, ул. Дружбы, д.13(п.3)</t>
  </si>
  <si>
    <t>г. Железногорск, ул. Димитрова, д.6(п.3-6)</t>
  </si>
  <si>
    <t>г. Курск, ул. К.Воробьева, д.31А</t>
  </si>
  <si>
    <t>г. Курск, ул. Союзная, д.57</t>
  </si>
  <si>
    <t>г. Курчатов, пр-кт Коммунистический, д.33</t>
  </si>
  <si>
    <t>г. Курчатов, ул. Молодежная, д.3</t>
  </si>
  <si>
    <t>г. Курск, ул. Дейнеки, д.1</t>
  </si>
  <si>
    <t>г. Курск, ул. Дейнеки, д.5</t>
  </si>
  <si>
    <t>г. Курск, ул. Павлова, д.6</t>
  </si>
  <si>
    <t>г. Курск, ул. 50 лет Октября, д.15А</t>
  </si>
  <si>
    <t>г. Курск, ул. Димитрова, д.75</t>
  </si>
  <si>
    <t>г. Курск, ул. Кавказская, д.37</t>
  </si>
  <si>
    <t>г. Курск, ул. Ленина, д.94</t>
  </si>
  <si>
    <t>г. Курск, ул. Хуторская, д.9</t>
  </si>
  <si>
    <t>г. Курск, ул. Черняховского, д.50</t>
  </si>
  <si>
    <t>г. Курск, ул. Ямская, д.2</t>
  </si>
  <si>
    <t>г. Курск, ул. Заводская, д.83</t>
  </si>
  <si>
    <t>п. Петрин, д.3</t>
  </si>
  <si>
    <t>п. Петрин, д.4</t>
  </si>
  <si>
    <t>п. Маршала Жукова, кв-л 2-й, д.2</t>
  </si>
  <si>
    <t>п. Никольский, д.4</t>
  </si>
  <si>
    <t>г. Суджа, ул. Энгельса, д.19Б</t>
  </si>
  <si>
    <t>г. Льгов, ул. Кирова, д.19 корп.16</t>
  </si>
  <si>
    <t>4c4404ad-731e-4d11-a203-6b07ae54863a</t>
  </si>
  <si>
    <t>8edd7239-ddf6-4a93-8355-b78dd3ef863d</t>
  </si>
  <si>
    <t>dbbded78-679d-482e-9a4f-55a1d0e9246d</t>
  </si>
  <si>
    <t>80389949-c68e-41ea-bb1a-f962d72bf6fd</t>
  </si>
  <si>
    <t>6088D221-1F85-44DF-B66F-106FB235F519</t>
  </si>
  <si>
    <t>A27E6F9E-010E-447F-B559-CDBCBA25491E</t>
  </si>
  <si>
    <t>b0b565b0-27d7-4a74-bdfd-61336e8e12db</t>
  </si>
  <si>
    <t>729589a2-1505-496d-a3df-9fcac5d984fb</t>
  </si>
  <si>
    <t>8b1bce96-87ce-483c-8fcc-09be2ef7e68d</t>
  </si>
  <si>
    <t>05094170-509f-45b6-a22c-e9e5c2446ec3</t>
  </si>
  <si>
    <t>8d3f4acb-7144-45cb-9493-32edfb1b5c01</t>
  </si>
  <si>
    <t>32624dee-d2cf-4c09-b868-1b2cee542a44</t>
  </si>
  <si>
    <t>1f54f8b0-8088-4c38-8091-993a33e30aae</t>
  </si>
  <si>
    <t>77C9A68C-0478-4F79-A051-4F2F5AA3A84E</t>
  </si>
  <si>
    <t>796e5b21-95ab-4ab5-9581-920e32af60aa</t>
  </si>
  <si>
    <t>a27280c9-2b40-416d-bbc3-0d0231eaab13</t>
  </si>
  <si>
    <t>9a64031b-9628-4716-ae57-ab58dcedef93</t>
  </si>
  <si>
    <t>DD2CCBF4-E315-4F45-8548-BFC22143C765</t>
  </si>
  <si>
    <t>dc345cd9-c030-47d8-9f2e-a22b258d76e6</t>
  </si>
  <si>
    <t>60A85363-446A-4A0C-8AF5-1D671BF71CAE</t>
  </si>
  <si>
    <t>EB3415F3-5F52-440A-B595-2E349B67649D</t>
  </si>
  <si>
    <t>B833ED1E-4278-4FC4-BB9C-5129664549CB</t>
  </si>
  <si>
    <t>AF9DEEFD-7D43-4D41-BCC4-B12BD1316A45</t>
  </si>
  <si>
    <t>5AE57F7F-21C7-408A-8FBC-F2217489DBE9</t>
  </si>
  <si>
    <t>726763CE-0101-4737-A3BF-140BC0FD2912</t>
  </si>
  <si>
    <t>13BFC1CA-93AC-40A5-A9DD-291A58423AD9</t>
  </si>
  <si>
    <t>23189357-E9D8-472D-A239-B02671849BBF</t>
  </si>
  <si>
    <t>FDE8DBBB-E8FF-4F47-A934-C7A4CFCE57FF</t>
  </si>
  <si>
    <t>2cdf9992-e4ca-4d24-971f-258cab4d4cd4</t>
  </si>
  <si>
    <t>545b849a-99bb-4b97-a234-eea68fe9d9aa</t>
  </si>
  <si>
    <t>049c84f2-9c8b-4579-8d85-e9f8b4056097</t>
  </si>
  <si>
    <t>f0551bf5-eef3-4ebe-bbaa-76312c81a94a</t>
  </si>
  <si>
    <t>d86ce55b-7eed-4e6c-b2d4-3af5f1543eea</t>
  </si>
  <si>
    <t>2e388780-889b-40fa-be8f-9c6c07ebe5db</t>
  </si>
  <si>
    <t>2729ba5c-5e14-448d-be0a-bfff8d1d8328</t>
  </si>
  <si>
    <t>e8fb78e7-8e88-4057-82d9-bbc74405b8c3</t>
  </si>
  <si>
    <t>E3ACEBE6-0DD4-42C4-B363-E71B33BDB72E</t>
  </si>
  <si>
    <t>E95712F4-C486-4B2D-83B2-3327E5F83F68</t>
  </si>
  <si>
    <t>73768E4A-2A07-4E7C-A6C3-CD14C897A445</t>
  </si>
  <si>
    <t>7618279F-F46E-4253-BA66-00C49ACBF816</t>
  </si>
  <si>
    <t>2CE5BB7D-51FB-4BF9-83DF-178508946F2D</t>
  </si>
  <si>
    <t>B94AD7D5-B7A7-46AE-90A0-73E86475287E</t>
  </si>
  <si>
    <t>4CF7DF9F-B2E3-4220-8BEE-21928949D2A5</t>
  </si>
  <si>
    <t>71a5d41b-9937-4f02-877c-160e67dc36f4</t>
  </si>
  <si>
    <t>9635D9C4-782F-4E95-9930-8B98310BCAB3</t>
  </si>
  <si>
    <t>5B4981C6-0C46-4C7D-90AF-28EFDBE92D87</t>
  </si>
  <si>
    <t>95353479-36DA-44A3-8EE8-F30A1186BFE2</t>
  </si>
  <si>
    <t>973DD674-5205-4AD3-866B-64C640BB904F</t>
  </si>
  <si>
    <t>0268DEB3-2CA3-4795-8C66-D1E41113CAA8</t>
  </si>
  <si>
    <t>35C31659-E67E-4756-85B5-48E4C5685555</t>
  </si>
  <si>
    <t>1F78C51F-B434-4424-9A79-EFB2125E1FB4</t>
  </si>
  <si>
    <t>7390A5AF-7E67-41D0-9B28-399F7F52B6F3</t>
  </si>
  <si>
    <t>818D1F9D-25C0-442F-A585-3E76700BF455</t>
  </si>
  <si>
    <t>25B3F6C4-8D45-4574-A12D-AA428133F0D7</t>
  </si>
  <si>
    <t>7219A9E8-693E-42B1-A23E-518CCDA5F84A</t>
  </si>
  <si>
    <t>AFB5A60A-0480-4378-93E2-FDE2575BDAAC</t>
  </si>
  <si>
    <t>BAB5A224-371C-4FC7-8287-81C3263AED03</t>
  </si>
  <si>
    <t>98A6353C-F598-4572-8945-B9CF7418F753</t>
  </si>
  <si>
    <t>DC39F01C-C2D0-4FC6-B89D-82FFEAC7DF68</t>
  </si>
  <si>
    <t>800D66CB-34F0-4835-B53E-2F232E77F270</t>
  </si>
  <si>
    <t>6ff7dbb1-5e78-44ba-ae59-421f41008372</t>
  </si>
  <si>
    <t>f7ce88a7-ac6f-4752-b3c0-7bb5bdf7f8b0</t>
  </si>
  <si>
    <t>77ED79BD-B8E8-48E3-93EB-C69C52B19C86</t>
  </si>
  <si>
    <t>5ACFCC3E-EDE4-463E-818D-A5C255EF5733</t>
  </si>
  <si>
    <t>C1C51A63-2FD9-4039-86FB-96D158AA13D1</t>
  </si>
  <si>
    <t>6DE66D2B-FB12-4098-8958-7C841988ECF8</t>
  </si>
  <si>
    <t>4B1B6E4D-B1CD-448B-B54B-5F4C541EE80F</t>
  </si>
  <si>
    <t>F5643985-B81A-49A1-86E5-FAFEEC826D90</t>
  </si>
  <si>
    <t>0FAD3C58-AAAA-425E-A9D9-625042ED16DF</t>
  </si>
  <si>
    <t>33ffb91e-2d10-4721-90ea-122567268b72</t>
  </si>
  <si>
    <t>086ea1f6-0d69-4291-9f0e-a7dcc1d489f7</t>
  </si>
  <si>
    <t>6fd87cd8-c3b8-42b7-8341-76b4ce167178</t>
  </si>
  <si>
    <t>9cb676ea-abc7-4e70-914a-6ce618f121a7</t>
  </si>
  <si>
    <t>8c31ba06-4994-4f2a-8983-1cbfe288af3b</t>
  </si>
  <si>
    <t>aa231c84-6e97-4d9a-a55d-be0648e6f25e</t>
  </si>
  <si>
    <t>47e2f441-457c-45b8-b146-2bf28e55bc2d</t>
  </si>
  <si>
    <t>3D1B77B4-F46A-4849-9151-7D7895150ED9</t>
  </si>
  <si>
    <t>6971770f-968a-4e28-bd2a-954d0b6c851c</t>
  </si>
  <si>
    <t>4f6c9e22-cef5-47a0-9dc0-df5acdb621cc</t>
  </si>
  <si>
    <t>AA9707FF-F361-4F0C-B7E4-70BA10BEA15C</t>
  </si>
  <si>
    <t>27DED52A-8470-4F5B-BD55-21CEA9C079AB</t>
  </si>
  <si>
    <t>3dfffc18-c041-43f1-8c4a-19205d0a4256</t>
  </si>
  <si>
    <t>A48AC126-8EEA-4386-8E29-DF536C0CE0B0</t>
  </si>
  <si>
    <t>74FA3026-2154-452E-8217-687957C721B3</t>
  </si>
  <si>
    <t>022E0F29-2745-40F0-9385-5C74FADEF780</t>
  </si>
  <si>
    <t>C0D8BCA4-79D5-4C47-8021-C49AF7A7D6CC</t>
  </si>
  <si>
    <t>C0040F5B-287A-41E7-B5F5-3F440F9CFD75</t>
  </si>
  <si>
    <t>369135A8-A3FA-4317-A7BE-307D13A4ED5A</t>
  </si>
  <si>
    <t>175249BC-F10E-4FFA-B426-905A5CB0E242</t>
  </si>
  <si>
    <t>C0910ECF-CE5A-4F9F-8943-4D57855D03C4</t>
  </si>
  <si>
    <t>BA34FDFC-2B0D-497E-B86C-54E552E6CF88</t>
  </si>
  <si>
    <t>40E6CD05-51D0-4CC2-8A75-210303C26FA2</t>
  </si>
  <si>
    <t>B2F82760-575A-43D0-958E-B798A3741D5C</t>
  </si>
  <si>
    <t>65032ddc-97c7-40cc-b583-d7d2edecff63</t>
  </si>
  <si>
    <t>9fac325b-d8e0-420b-bd6f-c42f3f77c112</t>
  </si>
  <si>
    <t>06B54651-0F0F-4C63-B3BF-C048D3D3CE1D</t>
  </si>
  <si>
    <t>3E3390DA-F17E-46F9-AD5C-F30C6A19F7DD</t>
  </si>
  <si>
    <t>6A63DD43-BA2F-4FA9-9EFA-54F3D97BEB6A</t>
  </si>
  <si>
    <t>C4F1B52C-5A1C-4E33-BFD4-1998B2E1CC2B</t>
  </si>
  <si>
    <t>6DA1CAFD-2F3C-48B8-80DB-677E87D10443</t>
  </si>
  <si>
    <t>f16ffe57-e287-490f-9aa6-df2806a28acc</t>
  </si>
  <si>
    <t>1d7057f8-22a3-4695-be83-dcdbc8ddc674</t>
  </si>
  <si>
    <t>18ED657E-6370-4F67-86D1-0FC767F6DE8E</t>
  </si>
  <si>
    <t>44AEFB51-E64E-4762-8F58-38C1630ABA93</t>
  </si>
  <si>
    <t>c306db44-4e52-49be-9f8f-2ac49a20fc06</t>
  </si>
  <si>
    <t>8d48f94f-e926-4e76-9b9d-d4547c510c54</t>
  </si>
  <si>
    <t>1E8EC5BB-B7DF-409F-B4CE-22FCB728C6AD</t>
  </si>
  <si>
    <t>A1FE6477-8551-48E0-8769-4B96B262BCB9</t>
  </si>
  <si>
    <t>70afcb66-08fa-481e-a0c4-f5702899a6a9</t>
  </si>
  <si>
    <t>70209908-5331-47e8-80c0-481c1e26d9d2</t>
  </si>
  <si>
    <t>5ffa7bdf-6afa-4f53-824d-f0f864d1c163</t>
  </si>
  <si>
    <t>a5072758-4438-4871-b89f-c6fd3e3d31ea</t>
  </si>
  <si>
    <t>383EE369-D205-46C8-A5EC-7BA79103B79A</t>
  </si>
  <si>
    <t>a6e7fee4-f38c-4cc0-86bc-15f0d9b04c9f</t>
  </si>
  <si>
    <t>0ef18b6f-e781-42dc-b24f-edbce4d3b032</t>
  </si>
  <si>
    <t>4a71ab30-0a2d-414c-9d3e-318938ab6eae</t>
  </si>
  <si>
    <t>bb5a9ef0-e4c4-4e63-8f4e-c226f904c094</t>
  </si>
  <si>
    <t>2d8eded6-db0e-42ed-9959-421bb8abee88</t>
  </si>
  <si>
    <t>e5089adf-3720-47c0-804d-49580c4f4dfb</t>
  </si>
  <si>
    <t>ed1382c4-297e-456a-b88f-02fad1ad0be6</t>
  </si>
  <si>
    <t>4E0BBB72-963E-48A2-8E6B-742E3EDFEA0C</t>
  </si>
  <si>
    <t>2FC7F5B2-6AE3-4711-9494-87EB7356CCCB</t>
  </si>
  <si>
    <t>6275C4B8-7AEF-42BF-9873-B9295FB556C8</t>
  </si>
  <si>
    <t>eaad2bb4-2015-4020-8db2-83edfb0cfa21</t>
  </si>
  <si>
    <t>2de4c7cd-6a06-4ba7-97b1-fe1f0dad8b59</t>
  </si>
  <si>
    <t>A003287C-E6FC-46A6-A931-34276ED8F36B</t>
  </si>
  <si>
    <t>F24085A4-4BEA-4792-AEDE-608D0AB8B325</t>
  </si>
  <si>
    <t>89ea6571-0ef9-49a6-81cd-f7eea2fe4c75</t>
  </si>
  <si>
    <t>b9c5059e-af92-4f8a-ac29-c9f5153126be</t>
  </si>
  <si>
    <t>7E002C42-F996-4B29-B13D-AC78E53D3BAD</t>
  </si>
  <si>
    <t>9B18AA1D-8F07-4CC0-AF64-B2828D969772</t>
  </si>
  <si>
    <t>AF2A5D91-6B42-4604-BEFB-5244CAD347E3</t>
  </si>
  <si>
    <t>E7118F8B-F0B0-468A-92D3-1276E34C642E</t>
  </si>
  <si>
    <t>B9BEA64C-7CC3-4FB4-B7BA-9976B182CD96</t>
  </si>
  <si>
    <t>C7965D39-38B7-4AF3-B73A-0D27C398DF31</t>
  </si>
  <si>
    <t>D0333014-C9C0-461A-83EE-34885AF0CAD5</t>
  </si>
  <si>
    <t>AFDDBF39-E734-4386-80C9-DCE55816CC65</t>
  </si>
  <si>
    <t>A37453C8-69C1-4122-8081-C5A0892B04B0</t>
  </si>
  <si>
    <t>b6c4b749-1842-4da2-ade4-a21d4db66a2e</t>
  </si>
  <si>
    <t>07e36768-613a-4035-a277-b1a39a1e492d</t>
  </si>
  <si>
    <t>0F251D87-D987-47B9-A002-082A6EA6EA47</t>
  </si>
  <si>
    <t>05DEB279-7240-4CF8-A715-A375E7AC3770</t>
  </si>
  <si>
    <t>E5EE22FD-1A37-4670-8B5A-3A69C02B7414</t>
  </si>
  <si>
    <t>62d9f975-5944-4b60-bc7a-272f46dab1ac</t>
  </si>
  <si>
    <t>7E8A7B63-A6E2-4BF1-94FF-A16D61DBBBDF</t>
  </si>
  <si>
    <t>6F36158E-FB51-47DC-8CC3-934C2C98584E</t>
  </si>
  <si>
    <t>г. Курск, ул. Союзная, д.53</t>
  </si>
  <si>
    <t>г. Курск, ул. Семеновская, д.98</t>
  </si>
  <si>
    <t>г. Курск, ул. Ольшанского, д.18</t>
  </si>
  <si>
    <t>г. Курск, ул. Комарова, д.23</t>
  </si>
  <si>
    <t>п. Новокасторное, ул. Железнодорожная, д.45</t>
  </si>
  <si>
    <t>п. Конышевка, ул. Титова, д.7</t>
  </si>
  <si>
    <t>г. Курск, п. Косиново, д.9</t>
  </si>
  <si>
    <t>г. Курск, пер. Блинова, д.7</t>
  </si>
  <si>
    <t>г. Курск, пр-д. Магистральный, д.11В</t>
  </si>
  <si>
    <t>г. Курск, пр-д. Светлый, д.11</t>
  </si>
  <si>
    <t>г. Курск, пр-кт Ленинского Комсомола, д.52</t>
  </si>
  <si>
    <t>г. Курск, пр-кт Ленинского Комсомола, д.79</t>
  </si>
  <si>
    <t>г. Курск, ул. Дейнеки, д.29</t>
  </si>
  <si>
    <t>г. Курск, ул. Краснознаменная, д.20Б</t>
  </si>
  <si>
    <t>г. Курск, ул. Л.Толстого, д.16</t>
  </si>
  <si>
    <t>г. Курск, ул. Литовская, д.85/1</t>
  </si>
  <si>
    <t>г. Курск, ул. Радищева, д.20</t>
  </si>
  <si>
    <t>17/-</t>
  </si>
  <si>
    <t>г. Курск, ул. Республиканская, д.22Б</t>
  </si>
  <si>
    <t>г. Курск, ул. Республиканская, д.53</t>
  </si>
  <si>
    <t>г. Курск, ул. Сумская, д.37А/2</t>
  </si>
  <si>
    <t>г. Курск, ул. Хуторская, д.2 корп.12</t>
  </si>
  <si>
    <t>г. Курск, ул. Широкая, д.3</t>
  </si>
  <si>
    <t>г. Курск, ул. Щепкина, д.20</t>
  </si>
  <si>
    <t>г. Курск, ул. Энергетиков 2, д.6А</t>
  </si>
  <si>
    <t>д. Халино, ул.Ачкасова,д.4</t>
  </si>
  <si>
    <t>п. Селекционный, ул. Советская, д.6</t>
  </si>
  <si>
    <t>г. Рыльск, ул. И.Ладыгина, д.25</t>
  </si>
  <si>
    <t>п. Кшенский, ул. Заводская, д.44</t>
  </si>
  <si>
    <t>п. Садовый, д.21</t>
  </si>
  <si>
    <t>п. Садовый, д.40</t>
  </si>
  <si>
    <t>г. Щигры, ул. Красная, д.60</t>
  </si>
  <si>
    <t>2EA5C3DE-8F95-41C9-96CE-0075CF8928A8</t>
  </si>
  <si>
    <t>4E1103BF-E01B-4A4D-9698-79B2C813FAD2</t>
  </si>
  <si>
    <t>61808F94-47E4-4E8F-96DD-E227071AB11E</t>
  </si>
  <si>
    <t>34598C38-F57E-42F6-AFB8-89C7DC2789EA</t>
  </si>
  <si>
    <t>65BA5458-D05B-4D49-8668-3305AC742199</t>
  </si>
  <si>
    <t>0AF85A11-C449-4BCD-A213-1655494F5DE1</t>
  </si>
  <si>
    <t>587FF4B1-3F85-42DB-85EB-9F1551920434</t>
  </si>
  <si>
    <t>D32F91C3-5AF9-4A0B-A94C-E46934BF7420</t>
  </si>
  <si>
    <t>580BCC2A-B478-4A6D-830C-6FEF66D1BEF0</t>
  </si>
  <si>
    <t>2DEEF8FF-A761-4F53-B744-ABAA171C83CC</t>
  </si>
  <si>
    <t>C7842353-944B-4F2C-B8D0-99FAF9F9D3AB</t>
  </si>
  <si>
    <t>587af109-62ea-46d8-94c7-45f47052ac51</t>
  </si>
  <si>
    <t>342E28FC-89D1-4FE3-B25C-8925DE6EF758</t>
  </si>
  <si>
    <t>E3732D48-BAE2-426D-BA49-D5AB8F972353</t>
  </si>
  <si>
    <t>B4F29718-00D0-4166-BE2C-7EFBA9D1BA97</t>
  </si>
  <si>
    <t>3b972e39-5d50-4d99-97e9-8aac92aa9f6e</t>
  </si>
  <si>
    <t>45FB8083-DBC9-4373-9B5D-8D476999EAFA</t>
  </si>
  <si>
    <t>A6FDD83B-76DB-4221-B674-8C1236EEFE3F</t>
  </si>
  <si>
    <t>D46A82CA-27DC-4524-AF7F-E67525937EFE</t>
  </si>
  <si>
    <t>7fea270a-7a61-4933-8135-11fee660eea5</t>
  </si>
  <si>
    <t>EF12BC84-874C-4A16-8234-477BB0042904</t>
  </si>
  <si>
    <t>0D8BB7D4-D25D-4D60-8DA0-19DA2BEFD129</t>
  </si>
  <si>
    <t>020CE6C8-3BA6-4CE3-9E8C-9E7ECB56497D</t>
  </si>
  <si>
    <t>7E8B9641-72BC-41A7-BB00-F59C7F791DC3</t>
  </si>
  <si>
    <t>E6EBA4FF-10C0-4A58-AEBB-44EBF736AE47</t>
  </si>
  <si>
    <t>г. Курск, ул. Харьковская, д.24</t>
  </si>
  <si>
    <t>г. Курск, ул. Горького, д.13 корп.20</t>
  </si>
  <si>
    <t>г. Курск, ул. Радищева, д.84</t>
  </si>
  <si>
    <t>г. Курск, ул. Союзная, д.27</t>
  </si>
  <si>
    <t>г. Курск, ул. Карла Маркса, д.58</t>
  </si>
  <si>
    <t>г. Курск, ул. Дейнеки, д.7 корп.1</t>
  </si>
  <si>
    <t>г. Курск, ул. Моковская, д.4 корп.2</t>
  </si>
  <si>
    <t>п. Сахаровка, д.80</t>
  </si>
  <si>
    <t>п. Сахаровка, д.78</t>
  </si>
  <si>
    <t>п. Селекционный, ул. Центральная, д.4</t>
  </si>
  <si>
    <t>п. Коренево, ул. 70 лет Октября, д.29А</t>
  </si>
  <si>
    <t>г. Курск, ул. Бойцов 9 Дивизии, д.186</t>
  </si>
  <si>
    <t>г. Курск, ул. Моковская, д.2А</t>
  </si>
  <si>
    <t>9;13/-</t>
  </si>
  <si>
    <t>п. Кшенский, ул. Ленина, д.38</t>
  </si>
  <si>
    <t>C8259C4C-206E-4126-9687-19245C8D64B9</t>
  </si>
  <si>
    <t>a04187da-9fc2-4962-8850-d12885a28e06</t>
  </si>
  <si>
    <t>9EDA2305-3BAE-4E96-BBFD-B7D9618ACE6F</t>
  </si>
  <si>
    <t>DC5431A8-F416-4FC9-B1C5-B149396FA6DB</t>
  </si>
  <si>
    <t>BBCBE797-6D4C-413C-8535-3796374FF189</t>
  </si>
  <si>
    <t>7A73D491-1CE5-4334-A32F-A4B5A5D0CC8A</t>
  </si>
  <si>
    <t>F960AB5F-C182-4F72-95CD-BC9575C0435D</t>
  </si>
  <si>
    <t>6D48F44F-05E9-4E78-9C32-4CF96325FD30</t>
  </si>
  <si>
    <t>95B90F9B-66E4-4CAE-B659-F6930D7DCF1F</t>
  </si>
  <si>
    <t>54AEE3AA-61BB-4FCA-8BB0-B459540A31B2</t>
  </si>
  <si>
    <t>B446C561-5370-47B1-9F14-5C5906E06077</t>
  </si>
  <si>
    <t>412E4E2F-A04F-4C84-9A92-EC9FF976CA27</t>
  </si>
  <si>
    <t>66A23474-404A-4A98-83C3-2E1463E34E1B</t>
  </si>
  <si>
    <t>931094b0-1da1-4a49-a85f-eb0c26a01dc0</t>
  </si>
  <si>
    <t>16e86cc4-959b-44fd-8357-7ca5d1803922</t>
  </si>
  <si>
    <t>06405D91-192C-45DB-A8C8-E2A79F31C5D2</t>
  </si>
  <si>
    <t>96ff8d40-254b-4914-a479-73ae56455eb7</t>
  </si>
  <si>
    <t>5b58de33-1261-4e03-a4af-654fa00d05a3</t>
  </si>
  <si>
    <t>208E32D3-5B56-4737-AD4B-F44F86CD7342</t>
  </si>
  <si>
    <t>0a4868ce-a922-40ea-9f5a-352bd1993aa5</t>
  </si>
  <si>
    <t>73d22f64-de9d-471b-af30-b1bed2f4af45</t>
  </si>
  <si>
    <t>г. Курск, ул. Моковская, д.8</t>
  </si>
  <si>
    <t>D214D7E2-1AC2-4F69-A5E0-15A3A27671A5</t>
  </si>
  <si>
    <t>г. Рыльск, ул. Ворошилова, д.80</t>
  </si>
  <si>
    <t>F0FD7E48-5186-4D92-90BF-20A97FE65EF4</t>
  </si>
  <si>
    <t>г. Рыльск, ул. Промышленная, д.6</t>
  </si>
  <si>
    <t>923EBF8A-D4EC-4C4B-92D4-7BAF58457BC7</t>
  </si>
  <si>
    <t>г. Рыльск, ул. Р.Люксембург, д.81В</t>
  </si>
  <si>
    <t>г. Курск, ул. Литовская, д.85/2</t>
  </si>
  <si>
    <t>b3487935-2471-43f1-b407-514cd0596657</t>
  </si>
  <si>
    <t>г. Льгов, ул. Куйбышева, д.28</t>
  </si>
  <si>
    <t>A8E1E7E4-D27D-49D7-9749-132340248674</t>
  </si>
  <si>
    <t>п. Солнцево, ул. Кирова, д.5</t>
  </si>
  <si>
    <t>г. Курск, ул. А. Невского, д.23</t>
  </si>
  <si>
    <t>6f36e757-d4b4-40fa-afb7-20b81c56024c</t>
  </si>
  <si>
    <t>4d99a9d0-607d-4fa2-bdbf-c29abfb7d5e6</t>
  </si>
  <si>
    <t>п. Касторное, ул. Школьная, д.4</t>
  </si>
  <si>
    <t>г. Курск, пр-кт Ленинского Комсомола, д.111</t>
  </si>
  <si>
    <t>г. Курск, ул. Агрегатная 2-я, д.47А</t>
  </si>
  <si>
    <t>г. Курск, ул. К.Воробьева, д.25</t>
  </si>
  <si>
    <t>г. Курск, ул. Народная, д.2</t>
  </si>
  <si>
    <t>г. Курск, ул. Обоянская, д.30</t>
  </si>
  <si>
    <t>г. Курск, ул. Орловская, д.10</t>
  </si>
  <si>
    <t>г. Курск, ул. Юности, д.30</t>
  </si>
  <si>
    <t>a895bbd2-5728-4ef4-aca8-922dd4f8fa66</t>
  </si>
  <si>
    <t>7a13742b-01ea-4e49-b384-2795da24a031</t>
  </si>
  <si>
    <t>E474B5EC-CD62-42A4-9946-8A8489D25986</t>
  </si>
  <si>
    <t>693A21E3-EC51-4BD1-B411-7F8BA732839D</t>
  </si>
  <si>
    <t>DA9F504F-B577-4A2E-BD75-3495D1DD62EE</t>
  </si>
  <si>
    <t>ACCD27AA-E42D-4959-A955-C8E594437D03</t>
  </si>
  <si>
    <t>D16810AB-A830-477A-B792-87A4F668EB7F</t>
  </si>
  <si>
    <t>21AD2538-021D-4127-ABB9-CF7C747DBCAE</t>
  </si>
  <si>
    <t>8A46B42B-5A47-445E-A969-011B4541CA6A</t>
  </si>
  <si>
    <t>г. Железногорск, ул. 21 Партсъезда, д.3</t>
  </si>
  <si>
    <t>г. Железногорск, ул. Строительная, д.36</t>
  </si>
  <si>
    <t>г. Железногорск, ул. Курская, д.80</t>
  </si>
  <si>
    <t>BBC787AD-CEDD-49A5-8DCA-E217FAA3DC97</t>
  </si>
  <si>
    <t>г. Железногорск, ул. Ленина, д.63 корп.2</t>
  </si>
  <si>
    <t>1336E473-B361-4908-9E78-9CD6AA2F697C</t>
  </si>
  <si>
    <t>3420cb85-9076-4e36-94a8-b03c9e7c27e7</t>
  </si>
  <si>
    <t>DAE10BA4-FB17-40BA-8008-2214DDF28DDD</t>
  </si>
  <si>
    <t>п. Маршала Жукова, кв-л 4-й, д.7</t>
  </si>
  <si>
    <t>075A0662-C0FF-4879-B700-FB029D51FA71</t>
  </si>
  <si>
    <t>п. Новокасторное, ул. Железнодорожная, д.47</t>
  </si>
  <si>
    <t>г. Курск, пр-д. Магистральный, д.15А</t>
  </si>
  <si>
    <t>г. Щигры, ул. Зеленая, д.28Б</t>
  </si>
  <si>
    <t>5;6/-</t>
  </si>
  <si>
    <t>D4E25466-700D-409D-B126-43529D6998B7</t>
  </si>
  <si>
    <t>379CDE39-5160-4820-A505-E2C14D3ACB5E</t>
  </si>
  <si>
    <t>1E30BF22-5B88-4F7B-A0C8-6634CAD7B7A7</t>
  </si>
  <si>
    <t>09E129B2-EABA-4E58-AD92-A1202547B42D</t>
  </si>
  <si>
    <t>г. Курск, ул. Ленина, д.8</t>
  </si>
  <si>
    <t>п. Тим, ул. Димитрова, д.1Г</t>
  </si>
  <si>
    <t>2D066555-4398-4BED-A00F-5B34D11EC099</t>
  </si>
  <si>
    <t>г. Курск, пер. Краснополянский 2-й, д.49/51</t>
  </si>
  <si>
    <t>г. Курск, пер. Учрежденческий, д.9</t>
  </si>
  <si>
    <t>07b89a30-21b0-495a-a212-95ff2a082f2e</t>
  </si>
  <si>
    <t>6c45f72a-1cbc-4680-9e3c-ff6fa4f8ea44</t>
  </si>
  <si>
    <t>п. Тим, ул. Кирова, д.73А</t>
  </si>
  <si>
    <t>7FC09944-D0EC-4610-8186-7A9C30F4552E</t>
  </si>
  <si>
    <t>ce10ccec-3f62-4db2-8607-fa2532e347c9</t>
  </si>
  <si>
    <t>г. Щигры, ул. Чапаева, д.6</t>
  </si>
  <si>
    <t>г. Курск, ул. Радищева, д.58</t>
  </si>
  <si>
    <t>75195284-7A36-4008-98A8-101587BBDFF4</t>
  </si>
  <si>
    <t>г. Железногорск, ул. Димитрова, д.8</t>
  </si>
  <si>
    <t>г. Железногорск, ул. Ленина, д.25</t>
  </si>
  <si>
    <t>г. Дмитриев, ул. Пролетарская, д.28</t>
  </si>
  <si>
    <t>г. Железногорск, ул. Гайдара, д.3</t>
  </si>
  <si>
    <t>г. Железногорск, ул. Сентюрева, д.2 корп.3</t>
  </si>
  <si>
    <t>п. Магнитный, пер. Школьный, д.2</t>
  </si>
  <si>
    <t>п. Новокасторное, ул. Железнодорожная, д.8</t>
  </si>
  <si>
    <t>п. Новокасторное, ул. Железнодорожная, д.12</t>
  </si>
  <si>
    <t>п. Новокасторное, ул. Железнодорожная, д.5</t>
  </si>
  <si>
    <t>п. Олымский, ул. 20 лет Победы, д.6</t>
  </si>
  <si>
    <t>г. Курск, ул. Орловская, д.1</t>
  </si>
  <si>
    <t>г. Курск, ул. Горького, д.7</t>
  </si>
  <si>
    <t>г. Курск, ул. Менделеева, д.41</t>
  </si>
  <si>
    <t>г. Курск, ул. Широкая, д.5</t>
  </si>
  <si>
    <t>г. Курск, ул. Чехова, д.11/52</t>
  </si>
  <si>
    <t>п. Юбилейный, ул. Цветочная, д.9</t>
  </si>
  <si>
    <t>г. Обоянь, ул. Микрорайон, д.2</t>
  </si>
  <si>
    <t>г. Щигры, ул. Красная, д.34</t>
  </si>
  <si>
    <t>A25D88BC-3D36-4D21-B9EC-E235DD509427</t>
  </si>
  <si>
    <t>CF03D235-8104-4BB1-A123-F3E29011389A</t>
  </si>
  <si>
    <t>9c8d8e23-af6b-4e9a-adeb-87c21daa8c6a</t>
  </si>
  <si>
    <t>BD9F441F-B3DC-46F0-99A2-523646AC98DA</t>
  </si>
  <si>
    <t>B58A74E5-535A-482D-9C0B-CA3D4A8427EA</t>
  </si>
  <si>
    <t>C8737CEA-15BC-42E9-BD9D-93804A3B49FA</t>
  </si>
  <si>
    <t>58dacb90-c4b2-429c-9768-38443416d692</t>
  </si>
  <si>
    <t>83c4b029-027f-455c-a48f-4ff2928d4a80</t>
  </si>
  <si>
    <t>C9E48C4C-25DF-446A-A5D0-89A41DC8E86D</t>
  </si>
  <si>
    <t>6269d056-69db-4df5-afba-25d7949cf0ef</t>
  </si>
  <si>
    <t>48172db3-3afc-44ae-a6c2-e1f03e62016d</t>
  </si>
  <si>
    <t>F58401A0-065D-4872-89DB-1C7B02F802CE</t>
  </si>
  <si>
    <t>96937368-A6B6-425B-8759-04E9411246C0</t>
  </si>
  <si>
    <t>967862FC-4AB6-4895-9930-ADA096899235</t>
  </si>
  <si>
    <t>10E1B6AC-AB0B-45D2-A431-66CFD46731BF</t>
  </si>
  <si>
    <t>A5048BEB-6380-400B-9172-64A40140D364</t>
  </si>
  <si>
    <t>3FEA193A-536F-42A6-A3B5-D94AA2EE3EDC</t>
  </si>
  <si>
    <t>00e12eda-8180-4230-8329-08582c33f6a0</t>
  </si>
  <si>
    <t>8E61A1D6-15C8-42A4-B4A4-889C50B611BD</t>
  </si>
  <si>
    <t>508AC908-72CB-41D6-A68B-477E3A9435AF</t>
  </si>
  <si>
    <t>ef2f1a04-6947-45be-b1cf-34b9796c9038</t>
  </si>
  <si>
    <t>420ba83b-cd78-46e8-bd58-0981b0fb352f</t>
  </si>
  <si>
    <t>3E0F61CC-141F-4EF3-98F6-96351308A1AB</t>
  </si>
  <si>
    <t>3dae63de-1aca-4939-b2fe-30c55cdb31a8</t>
  </si>
  <si>
    <t>BEA53573-822F-47B5-87ED-A679B29F2A7C</t>
  </si>
  <si>
    <t>п. Солнцево, ул. Кирова, д.9</t>
  </si>
  <si>
    <t>3d9122f5-5442-47fd-b8a2-a856a8d7574a</t>
  </si>
  <si>
    <t>42FD8C6B-18B4-4C88-807D-61B11445ABB2</t>
  </si>
  <si>
    <t>Итого 2023–2025 гг.</t>
  </si>
  <si>
    <t>реализации Региональной программы капитального ремонта общего имущества в многоквартирных домах, расположенных на территории Курской области, на 2023–2025 годы</t>
  </si>
  <si>
    <t>4-й кв.2024г.</t>
  </si>
  <si>
    <t>4-й кв.2025г.</t>
  </si>
  <si>
    <t>4-й кв.2026г.</t>
  </si>
  <si>
    <t>Глушковский район (7)</t>
  </si>
  <si>
    <t>Горшеченский район (2)</t>
  </si>
  <si>
    <t>Дмитриевский район (1)</t>
  </si>
  <si>
    <t>Касторенский район (5)</t>
  </si>
  <si>
    <t>Курский район (10)</t>
  </si>
  <si>
    <t>Курчатовский район (4)</t>
  </si>
  <si>
    <t>Кореневский район (2)</t>
  </si>
  <si>
    <t>Льговский район (3)</t>
  </si>
  <si>
    <t>Октябрьский район (1)</t>
  </si>
  <si>
    <t>Обоянский район (1)</t>
  </si>
  <si>
    <t>Поныровский район (1)</t>
  </si>
  <si>
    <t>Пристенский район (1)</t>
  </si>
  <si>
    <t>Рыльский район (5)</t>
  </si>
  <si>
    <t>Советский район (5)</t>
  </si>
  <si>
    <t>Тимский район (3)</t>
  </si>
  <si>
    <t>Фатежский район (6)</t>
  </si>
  <si>
    <t>Беловский район (4)</t>
  </si>
  <si>
    <t>Глушковский район (3)</t>
  </si>
  <si>
    <t>Горшеченский район (6)</t>
  </si>
  <si>
    <t>Дмитриевский район (10)</t>
  </si>
  <si>
    <t>Железногорский район (4)</t>
  </si>
  <si>
    <t>Золотухинский район (13)</t>
  </si>
  <si>
    <t>Касторенский район (12)</t>
  </si>
  <si>
    <t>Конышевский район (9)</t>
  </si>
  <si>
    <t>Кореневский район (8)</t>
  </si>
  <si>
    <t>Курский район (23)</t>
  </si>
  <si>
    <t>Курчатовский район (12)</t>
  </si>
  <si>
    <t>Льговский район (7)</t>
  </si>
  <si>
    <t>Мантуровский район (2)</t>
  </si>
  <si>
    <t>Медвенский район (1)</t>
  </si>
  <si>
    <t>Обоянский район (13)</t>
  </si>
  <si>
    <t>Октябрьский район (2)</t>
  </si>
  <si>
    <t>Поныровский район (6)</t>
  </si>
  <si>
    <t>Пристенский район (7)</t>
  </si>
  <si>
    <t>Рыльский район (67)</t>
  </si>
  <si>
    <t>Советский район (15)</t>
  </si>
  <si>
    <t>Солнцевский район (2)</t>
  </si>
  <si>
    <t>Суджанский район (9)</t>
  </si>
  <si>
    <t>Фатежский район (3)</t>
  </si>
  <si>
    <t>Хомутовский район (5)</t>
  </si>
  <si>
    <t>Черемисиновский район (1)</t>
  </si>
  <si>
    <t>Щигровский район (3)</t>
  </si>
  <si>
    <t>Беловский район (1)</t>
  </si>
  <si>
    <t>Большесолдатский район (1)</t>
  </si>
  <si>
    <t>Глушковский район (6)</t>
  </si>
  <si>
    <t>Горшеченский район (3)</t>
  </si>
  <si>
    <t>Дмитриевский район (9)</t>
  </si>
  <si>
    <t>Золотухинский район (1)</t>
  </si>
  <si>
    <t>Касторенский район (10)</t>
  </si>
  <si>
    <t>Конышевский район (3)</t>
  </si>
  <si>
    <t>Курский район (4)</t>
  </si>
  <si>
    <t>Курчатовский район (3)</t>
  </si>
  <si>
    <t>Медвенский район (2)</t>
  </si>
  <si>
    <t>Обоянский район (11)</t>
  </si>
  <si>
    <t>Октябрьский район (5)</t>
  </si>
  <si>
    <t>Поныровский район (2)</t>
  </si>
  <si>
    <t>Пристенский район (2)</t>
  </si>
  <si>
    <t>Рыльский район (17)</t>
  </si>
  <si>
    <t>Суджанский район (4)</t>
  </si>
  <si>
    <t>Тимский район (4)</t>
  </si>
  <si>
    <t>Фатежский район (1)</t>
  </si>
  <si>
    <t>Хомутовский район (3)</t>
  </si>
  <si>
    <t>Черемисиновский район (2)</t>
  </si>
  <si>
    <t>Щигровский район (4)</t>
  </si>
  <si>
    <t>г. Железногорск (56)</t>
  </si>
  <si>
    <t>г. Курск (261)</t>
  </si>
  <si>
    <t>г. Курчатов (22)</t>
  </si>
  <si>
    <t>г. Льгов (4)</t>
  </si>
  <si>
    <t>г. Щигры (7)</t>
  </si>
  <si>
    <t>г. Железногорск (54)</t>
  </si>
  <si>
    <t>г. Курск (270)</t>
  </si>
  <si>
    <t>г. Курчатов (3)</t>
  </si>
  <si>
    <t>г. Льгов (18)</t>
  </si>
  <si>
    <t>г. Щигры (24)</t>
  </si>
  <si>
    <t>г. Железногорск (37)</t>
  </si>
  <si>
    <t>г. Курск (193)</t>
  </si>
  <si>
    <t>г. Льгов (10)</t>
  </si>
  <si>
    <t>г. Щигры 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</si>
</sst>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50"/>
      <name val="Arial"/>
      <family val="2"/>
      <charset val="204"/>
    </font>
    <font>
      <sz val="50"/>
      <color theme="1"/>
      <name val="Arial"/>
      <family val="2"/>
      <charset val="204"/>
    </font>
    <font>
      <sz val="48"/>
      <color theme="1"/>
      <name val="Arial"/>
      <family val="2"/>
      <charset val="204"/>
    </font>
    <font>
      <sz val="55"/>
      <color theme="1"/>
      <name val="Arial"/>
      <family val="2"/>
      <charset val="204"/>
    </font>
    <font>
      <b/>
      <sz val="55"/>
      <color theme="1"/>
      <name val="Arial"/>
      <family val="2"/>
      <charset val="204"/>
    </font>
    <font>
      <sz val="11"/>
      <color theme="1"/>
      <name val="Calibri"/>
      <family val="2"/>
    </font>
    <font>
      <b/>
      <sz val="50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b/>
      <sz val="40"/>
      <color theme="1"/>
      <name val="Arial"/>
      <family val="2"/>
      <charset val="204"/>
    </font>
    <font>
      <sz val="72"/>
      <color theme="1"/>
      <name val="Arial"/>
      <family val="2"/>
      <charset val="204"/>
    </font>
    <font>
      <sz val="48"/>
      <name val="Arial"/>
      <family val="2"/>
      <charset val="204"/>
    </font>
    <font>
      <sz val="5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shrinkToFit="1"/>
    </xf>
    <xf numFmtId="0" fontId="7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" fontId="7" fillId="0" borderId="2" xfId="0" applyNumberFormat="1" applyFont="1" applyFill="1" applyBorder="1" applyAlignment="1">
      <alignment shrinkToFi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Fill="1" applyBorder="1"/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ont="1" applyFill="1"/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3" fontId="13" fillId="0" borderId="2" xfId="1" applyFont="1" applyFill="1" applyBorder="1" applyAlignment="1">
      <alignment horizont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shrinkToFit="1"/>
    </xf>
    <xf numFmtId="4" fontId="7" fillId="0" borderId="2" xfId="1" applyNumberFormat="1" applyFont="1" applyFill="1" applyBorder="1" applyAlignment="1">
      <alignment horizontal="center" vertical="center" shrinkToFit="1"/>
    </xf>
    <xf numFmtId="4" fontId="12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4" fontId="12" fillId="0" borderId="2" xfId="1" applyNumberFormat="1" applyFont="1" applyFill="1" applyBorder="1" applyAlignment="1">
      <alignment horizontal="center" vertical="center" shrinkToFit="1"/>
    </xf>
    <xf numFmtId="4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shrinkToFit="1"/>
    </xf>
    <xf numFmtId="4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4" fontId="14" fillId="0" borderId="2" xfId="0" applyNumberFormat="1" applyFont="1" applyFill="1" applyBorder="1" applyAlignment="1">
      <alignment horizontal="center" vertical="center" wrapText="1" shrinkToFit="1"/>
    </xf>
    <xf numFmtId="4" fontId="15" fillId="0" borderId="2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shrinkToFit="1"/>
    </xf>
    <xf numFmtId="4" fontId="14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shrinkToFit="1"/>
    </xf>
    <xf numFmtId="4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4" fontId="17" fillId="0" borderId="2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/>
    <xf numFmtId="0" fontId="5" fillId="0" borderId="0" xfId="0" applyFont="1" applyFill="1" applyBorder="1"/>
    <xf numFmtId="4" fontId="13" fillId="0" borderId="5" xfId="0" applyNumberFormat="1" applyFont="1" applyFill="1" applyBorder="1" applyAlignment="1">
      <alignment vertical="center" textRotation="90"/>
    </xf>
    <xf numFmtId="11" fontId="7" fillId="0" borderId="2" xfId="0" applyNumberFormat="1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4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4" fontId="18" fillId="0" borderId="2" xfId="1" applyNumberFormat="1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textRotation="90" wrapText="1"/>
    </xf>
    <xf numFmtId="49" fontId="13" fillId="0" borderId="2" xfId="0" applyNumberFormat="1" applyFont="1" applyFill="1" applyBorder="1" applyAlignment="1">
      <alignment horizontal="center" vertical="center" textRotation="90" wrapText="1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textRotation="90" wrapText="1"/>
    </xf>
    <xf numFmtId="4" fontId="13" fillId="0" borderId="2" xfId="0" applyNumberFormat="1" applyFont="1" applyFill="1" applyBorder="1" applyAlignment="1">
      <alignment horizontal="center" vertical="center" textRotation="90"/>
    </xf>
    <xf numFmtId="49" fontId="13" fillId="0" borderId="2" xfId="0" applyNumberFormat="1" applyFont="1" applyFill="1" applyBorder="1" applyAlignment="1">
      <alignment horizontal="center" vertical="center" textRotation="90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textRotation="90" wrapText="1"/>
    </xf>
    <xf numFmtId="4" fontId="13" fillId="0" borderId="3" xfId="0" applyNumberFormat="1" applyFont="1" applyFill="1" applyBorder="1" applyAlignment="1">
      <alignment horizontal="center" vertical="center" textRotation="90" wrapText="1"/>
    </xf>
    <xf numFmtId="4" fontId="13" fillId="0" borderId="4" xfId="0" applyNumberFormat="1" applyFont="1" applyFill="1" applyBorder="1" applyAlignment="1">
      <alignment horizontal="center" vertical="center" textRotation="90" wrapText="1"/>
    </xf>
    <xf numFmtId="43" fontId="13" fillId="0" borderId="2" xfId="1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3" xfId="2"/>
    <cellStyle name="Финансовый" xfId="1" builtinId="3"/>
    <cellStyle name="Финансовый 2" xfId="4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2349500</xdr:colOff>
      <xdr:row>3</xdr:row>
      <xdr:rowOff>420172</xdr:rowOff>
    </xdr:from>
    <xdr:to>
      <xdr:col>28</xdr:col>
      <xdr:colOff>4889501</xdr:colOff>
      <xdr:row>9</xdr:row>
      <xdr:rowOff>952499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788640F1-BB1C-4C3B-80A9-BF2B8E0479F7}"/>
            </a:ext>
          </a:extLst>
        </xdr:cNvPr>
        <xdr:cNvSpPr txBox="1"/>
      </xdr:nvSpPr>
      <xdr:spPr>
        <a:xfrm>
          <a:off x="62357000" y="3722172"/>
          <a:ext cx="32194501" cy="10882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УТВЕРЖДЕН</a:t>
          </a:r>
          <a:endParaRPr lang="ru-RU" sz="10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постановлением Администрации</a:t>
          </a:r>
          <a:endParaRPr lang="ru-RU" sz="10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Курской области</a:t>
          </a:r>
          <a:r>
            <a:rPr lang="ru-RU" sz="10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ru-RU" sz="10000" b="0" u="sng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ru-RU" sz="10000" b="0">
              <a:latin typeface="Arial" panose="020B0604020202020204" pitchFamily="34" charset="0"/>
              <a:cs typeface="Arial" panose="020B0604020202020204" pitchFamily="34" charset="0"/>
            </a:rPr>
            <a:t>от 21.12.2021  </a:t>
          </a:r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№ 1415</a:t>
          </a:r>
          <a:r>
            <a:rPr lang="ru-RU" sz="10000" b="0" u="none" baseline="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па </a:t>
          </a:r>
        </a:p>
        <a:p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(в редакции постановления</a:t>
          </a:r>
        </a:p>
        <a:p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Правительства</a:t>
          </a:r>
          <a:r>
            <a:rPr lang="ru-RU" sz="10000" b="0" u="none" baseline="0">
              <a:latin typeface="Arial" panose="020B0604020202020204" pitchFamily="34" charset="0"/>
              <a:cs typeface="Arial" panose="020B0604020202020204" pitchFamily="34" charset="0"/>
            </a:rPr>
            <a:t> К</a:t>
          </a:r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урской области</a:t>
          </a:r>
        </a:p>
        <a:p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от ____________________№ _______________</a:t>
          </a:r>
          <a:r>
            <a:rPr lang="ru-RU" sz="9000" b="0" u="none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ru-RU" sz="9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1603"/>
  <sheetViews>
    <sheetView tabSelected="1" view="pageBreakPreview" topLeftCell="E1" zoomScale="21" zoomScaleNormal="100" zoomScaleSheetLayoutView="21" zoomScalePageLayoutView="20" workbookViewId="0">
      <selection activeCell="T583" sqref="T583"/>
    </sheetView>
  </sheetViews>
  <sheetFormatPr defaultRowHeight="30" x14ac:dyDescent="0.4"/>
  <cols>
    <col min="1" max="1" width="23.7109375" style="2" customWidth="1"/>
    <col min="2" max="2" width="255.7109375" style="2" hidden="1" customWidth="1"/>
    <col min="3" max="3" width="167.7109375" style="12" customWidth="1"/>
    <col min="4" max="4" width="27.5703125" style="15" customWidth="1"/>
    <col min="5" max="5" width="64.140625" style="103" customWidth="1"/>
    <col min="6" max="6" width="65.7109375" style="103" customWidth="1"/>
    <col min="7" max="7" width="61.140625" style="103" customWidth="1"/>
    <col min="8" max="8" width="24.7109375" style="17" customWidth="1"/>
    <col min="9" max="10" width="45.140625" style="4" hidden="1" customWidth="1"/>
    <col min="11" max="11" width="60.28515625" style="4" hidden="1" customWidth="1"/>
    <col min="12" max="12" width="59.7109375" style="24" customWidth="1"/>
    <col min="13" max="13" width="59.5703125" style="24" customWidth="1"/>
    <col min="14" max="14" width="52.42578125" style="24" customWidth="1"/>
    <col min="15" max="15" width="59.5703125" style="24" customWidth="1"/>
    <col min="16" max="16" width="45.85546875" style="25" customWidth="1"/>
    <col min="17" max="17" width="62.7109375" style="24" customWidth="1"/>
    <col min="18" max="18" width="52.7109375" style="24" customWidth="1"/>
    <col min="19" max="19" width="51.42578125" style="24" customWidth="1"/>
    <col min="20" max="20" width="52.42578125" style="24" customWidth="1"/>
    <col min="21" max="21" width="56.7109375" style="24" customWidth="1"/>
    <col min="22" max="22" width="65.28515625" style="24" customWidth="1"/>
    <col min="23" max="23" width="46.85546875" style="24" customWidth="1"/>
    <col min="24" max="24" width="104.140625" style="103" customWidth="1"/>
    <col min="25" max="25" width="59.85546875" style="4" customWidth="1"/>
    <col min="26" max="26" width="28" style="5" customWidth="1"/>
    <col min="27" max="27" width="41" style="5" customWidth="1"/>
    <col min="28" max="28" width="16.28515625" style="3" customWidth="1"/>
    <col min="29" max="29" width="83.140625" style="5" customWidth="1"/>
    <col min="30" max="30" width="9.140625" style="34"/>
    <col min="31" max="37" width="9.140625" style="1"/>
  </cols>
  <sheetData>
    <row r="3" spans="1:30" ht="201" customHeight="1" x14ac:dyDescent="0.4">
      <c r="C3" s="83"/>
      <c r="D3" s="84"/>
      <c r="E3" s="35"/>
    </row>
    <row r="4" spans="1:30" s="1" customFormat="1" ht="186" customHeight="1" x14ac:dyDescent="0.4">
      <c r="A4" s="2"/>
      <c r="B4" s="2"/>
      <c r="C4" s="85"/>
      <c r="D4" s="84"/>
      <c r="E4" s="35"/>
      <c r="F4" s="103"/>
      <c r="G4" s="103"/>
      <c r="H4" s="17"/>
      <c r="I4" s="4"/>
      <c r="J4" s="4"/>
      <c r="K4" s="4"/>
      <c r="L4" s="24"/>
      <c r="M4" s="24"/>
      <c r="N4" s="24"/>
      <c r="O4" s="103"/>
      <c r="P4" s="35"/>
      <c r="Q4" s="103"/>
      <c r="R4" s="103"/>
      <c r="S4" s="103"/>
      <c r="T4" s="103"/>
      <c r="U4" s="103"/>
      <c r="V4" s="103"/>
      <c r="W4" s="108"/>
      <c r="X4" s="108"/>
      <c r="Y4" s="108"/>
      <c r="Z4" s="108"/>
      <c r="AA4" s="108"/>
      <c r="AB4" s="108"/>
      <c r="AC4" s="108"/>
      <c r="AD4" s="34"/>
    </row>
    <row r="5" spans="1:30" s="1" customFormat="1" ht="26.25" customHeight="1" x14ac:dyDescent="0.4">
      <c r="A5" s="2"/>
      <c r="B5" s="2"/>
      <c r="C5" s="83"/>
      <c r="D5" s="84"/>
      <c r="E5" s="35"/>
      <c r="F5" s="103"/>
      <c r="G5" s="103"/>
      <c r="H5" s="17"/>
      <c r="I5" s="4"/>
      <c r="J5" s="4"/>
      <c r="K5" s="4"/>
      <c r="L5" s="24"/>
      <c r="M5" s="24"/>
      <c r="N5" s="24"/>
      <c r="O5" s="103"/>
      <c r="P5" s="35"/>
      <c r="Q5" s="103"/>
      <c r="R5" s="103"/>
      <c r="S5" s="103"/>
      <c r="T5" s="103"/>
      <c r="U5" s="103"/>
      <c r="V5" s="103"/>
      <c r="W5" s="108"/>
      <c r="X5" s="108"/>
      <c r="Y5" s="108"/>
      <c r="Z5" s="108"/>
      <c r="AA5" s="108"/>
      <c r="AB5" s="108"/>
      <c r="AC5" s="108"/>
      <c r="AD5" s="34"/>
    </row>
    <row r="6" spans="1:30" s="1" customFormat="1" ht="26.25" customHeight="1" x14ac:dyDescent="0.4">
      <c r="A6" s="2"/>
      <c r="B6" s="2"/>
      <c r="C6" s="83"/>
      <c r="D6" s="84"/>
      <c r="E6" s="35"/>
      <c r="F6" s="103"/>
      <c r="G6" s="103"/>
      <c r="H6" s="17"/>
      <c r="I6" s="4"/>
      <c r="J6" s="4"/>
      <c r="K6" s="4"/>
      <c r="L6" s="24"/>
      <c r="M6" s="24"/>
      <c r="N6" s="24"/>
      <c r="O6" s="36"/>
      <c r="P6" s="37"/>
      <c r="Q6" s="36"/>
      <c r="R6" s="36"/>
      <c r="S6" s="36"/>
      <c r="T6" s="36"/>
      <c r="U6" s="36"/>
      <c r="V6" s="103"/>
      <c r="W6" s="108"/>
      <c r="X6" s="108"/>
      <c r="Y6" s="108"/>
      <c r="Z6" s="108"/>
      <c r="AA6" s="108"/>
      <c r="AB6" s="108"/>
      <c r="AC6" s="108"/>
      <c r="AD6" s="34"/>
    </row>
    <row r="7" spans="1:30" s="1" customFormat="1" ht="41.25" customHeight="1" x14ac:dyDescent="0.4">
      <c r="A7" s="2"/>
      <c r="B7" s="2"/>
      <c r="C7" s="83"/>
      <c r="D7" s="84"/>
      <c r="E7" s="35"/>
      <c r="F7" s="103"/>
      <c r="G7" s="103"/>
      <c r="H7" s="17"/>
      <c r="I7" s="4"/>
      <c r="J7" s="4"/>
      <c r="K7" s="4"/>
      <c r="L7" s="24"/>
      <c r="M7" s="24"/>
      <c r="N7" s="24"/>
      <c r="O7" s="103"/>
      <c r="P7" s="35"/>
      <c r="Q7" s="103"/>
      <c r="R7" s="103"/>
      <c r="S7" s="103"/>
      <c r="T7" s="103"/>
      <c r="U7" s="103"/>
      <c r="V7" s="103"/>
      <c r="W7" s="108"/>
      <c r="X7" s="108"/>
      <c r="Y7" s="108"/>
      <c r="Z7" s="108"/>
      <c r="AA7" s="108"/>
      <c r="AB7" s="108"/>
      <c r="AC7" s="108"/>
      <c r="AD7" s="34"/>
    </row>
    <row r="8" spans="1:30" s="1" customFormat="1" ht="409.6" customHeight="1" x14ac:dyDescent="0.4">
      <c r="A8" s="2"/>
      <c r="B8" s="2"/>
      <c r="C8" s="83"/>
      <c r="D8" s="84"/>
      <c r="E8" s="35"/>
      <c r="F8" s="103"/>
      <c r="G8" s="103"/>
      <c r="H8" s="17"/>
      <c r="I8" s="4"/>
      <c r="J8" s="4"/>
      <c r="K8" s="4"/>
      <c r="L8" s="24"/>
      <c r="M8" s="24"/>
      <c r="N8" s="24"/>
      <c r="O8" s="103"/>
      <c r="P8" s="35"/>
      <c r="Q8" s="103"/>
      <c r="R8" s="103"/>
      <c r="S8" s="103"/>
      <c r="T8" s="103"/>
      <c r="U8" s="103"/>
      <c r="V8" s="103"/>
      <c r="W8" s="108"/>
      <c r="X8" s="108"/>
      <c r="Y8" s="108"/>
      <c r="Z8" s="108"/>
      <c r="AA8" s="108"/>
      <c r="AB8" s="108"/>
      <c r="AC8" s="108"/>
      <c r="AD8" s="34"/>
    </row>
    <row r="9" spans="1:30" s="1" customFormat="1" ht="127.5" customHeight="1" x14ac:dyDescent="0.4">
      <c r="A9" s="2"/>
      <c r="B9" s="2"/>
      <c r="C9" s="12"/>
      <c r="D9" s="15"/>
      <c r="E9" s="103"/>
      <c r="F9" s="103"/>
      <c r="G9" s="103"/>
      <c r="H9" s="17"/>
      <c r="I9" s="4"/>
      <c r="J9" s="4"/>
      <c r="K9" s="4"/>
      <c r="L9" s="24"/>
      <c r="M9" s="24"/>
      <c r="N9" s="24"/>
      <c r="O9" s="103"/>
      <c r="P9" s="35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34"/>
    </row>
    <row r="10" spans="1:30" s="1" customFormat="1" ht="127.5" customHeight="1" x14ac:dyDescent="0.4">
      <c r="A10" s="2"/>
      <c r="B10" s="2"/>
      <c r="C10" s="12"/>
      <c r="D10" s="15"/>
      <c r="E10" s="103"/>
      <c r="F10" s="103"/>
      <c r="G10" s="103"/>
      <c r="H10" s="17"/>
      <c r="I10" s="4"/>
      <c r="J10" s="4"/>
      <c r="K10" s="4"/>
      <c r="L10" s="24"/>
      <c r="M10" s="24"/>
      <c r="N10" s="24"/>
      <c r="O10" s="103"/>
      <c r="P10" s="35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34"/>
    </row>
    <row r="11" spans="1:30" s="1" customFormat="1" ht="123" customHeight="1" x14ac:dyDescent="0.4">
      <c r="A11" s="2"/>
      <c r="B11" s="2"/>
      <c r="C11" s="32"/>
      <c r="D11" s="15"/>
      <c r="E11" s="103"/>
      <c r="F11" s="103"/>
      <c r="G11" s="103"/>
      <c r="H11" s="17"/>
      <c r="I11" s="4"/>
      <c r="J11" s="4"/>
      <c r="K11" s="4"/>
      <c r="L11" s="24"/>
      <c r="M11" s="24"/>
      <c r="N11" s="24"/>
      <c r="O11" s="103"/>
      <c r="P11" s="38" t="s">
        <v>98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34"/>
    </row>
    <row r="12" spans="1:30" s="18" customFormat="1" ht="84.75" customHeight="1" x14ac:dyDescent="0.25">
      <c r="A12" s="106" t="s">
        <v>2657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39"/>
    </row>
    <row r="13" spans="1:30" s="1" customFormat="1" ht="51" customHeight="1" x14ac:dyDescent="0.25">
      <c r="A13" s="40"/>
      <c r="B13" s="40"/>
      <c r="C13" s="40"/>
      <c r="D13" s="41"/>
      <c r="E13" s="42"/>
      <c r="F13" s="42"/>
      <c r="G13" s="42"/>
      <c r="H13" s="43"/>
      <c r="I13" s="44"/>
      <c r="J13" s="45"/>
      <c r="K13" s="45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46"/>
      <c r="Y13" s="41"/>
      <c r="Z13" s="47"/>
      <c r="AA13" s="47"/>
      <c r="AB13" s="40"/>
      <c r="AC13" s="47"/>
      <c r="AD13" s="34"/>
    </row>
    <row r="14" spans="1:30" s="1" customFormat="1" ht="93.75" customHeight="1" x14ac:dyDescent="0.25">
      <c r="A14" s="107" t="s">
        <v>0</v>
      </c>
      <c r="B14" s="107" t="s">
        <v>804</v>
      </c>
      <c r="C14" s="113" t="s">
        <v>1</v>
      </c>
      <c r="D14" s="114" t="s">
        <v>2</v>
      </c>
      <c r="E14" s="110" t="s">
        <v>3</v>
      </c>
      <c r="F14" s="109" t="s">
        <v>4</v>
      </c>
      <c r="G14" s="109" t="s">
        <v>5</v>
      </c>
      <c r="H14" s="111" t="s">
        <v>62</v>
      </c>
      <c r="I14" s="111" t="s">
        <v>1689</v>
      </c>
      <c r="J14" s="111" t="s">
        <v>741</v>
      </c>
      <c r="K14" s="111" t="s">
        <v>740</v>
      </c>
      <c r="L14" s="112" t="s">
        <v>65</v>
      </c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1" t="s">
        <v>63</v>
      </c>
      <c r="Y14" s="117" t="s">
        <v>54</v>
      </c>
      <c r="Z14" s="112" t="s">
        <v>55</v>
      </c>
      <c r="AA14" s="107"/>
      <c r="AB14" s="107"/>
      <c r="AC14" s="107"/>
      <c r="AD14" s="34"/>
    </row>
    <row r="15" spans="1:30" s="1" customFormat="1" ht="200.25" customHeight="1" x14ac:dyDescent="0.25">
      <c r="A15" s="107"/>
      <c r="B15" s="107"/>
      <c r="C15" s="113"/>
      <c r="D15" s="114"/>
      <c r="E15" s="110"/>
      <c r="F15" s="109"/>
      <c r="G15" s="109"/>
      <c r="H15" s="111"/>
      <c r="I15" s="111"/>
      <c r="J15" s="111"/>
      <c r="K15" s="111"/>
      <c r="L15" s="109" t="s">
        <v>6</v>
      </c>
      <c r="M15" s="109" t="s">
        <v>7</v>
      </c>
      <c r="N15" s="109" t="s">
        <v>8</v>
      </c>
      <c r="O15" s="109" t="s">
        <v>9</v>
      </c>
      <c r="P15" s="115" t="s">
        <v>10</v>
      </c>
      <c r="Q15" s="109" t="s">
        <v>11</v>
      </c>
      <c r="R15" s="109" t="s">
        <v>12</v>
      </c>
      <c r="S15" s="109" t="s">
        <v>13</v>
      </c>
      <c r="T15" s="109" t="s">
        <v>14</v>
      </c>
      <c r="U15" s="109" t="s">
        <v>15</v>
      </c>
      <c r="V15" s="109" t="s">
        <v>16</v>
      </c>
      <c r="W15" s="109" t="s">
        <v>17</v>
      </c>
      <c r="X15" s="111"/>
      <c r="Y15" s="117"/>
      <c r="Z15" s="112" t="s">
        <v>56</v>
      </c>
      <c r="AA15" s="112"/>
      <c r="AB15" s="118" t="s">
        <v>57</v>
      </c>
      <c r="AC15" s="112" t="s">
        <v>64</v>
      </c>
      <c r="AD15" s="34"/>
    </row>
    <row r="16" spans="1:30" s="1" customFormat="1" ht="385.5" customHeight="1" x14ac:dyDescent="0.25">
      <c r="A16" s="107"/>
      <c r="B16" s="107"/>
      <c r="C16" s="113"/>
      <c r="D16" s="114"/>
      <c r="E16" s="110"/>
      <c r="F16" s="109"/>
      <c r="G16" s="109"/>
      <c r="H16" s="111"/>
      <c r="I16" s="111"/>
      <c r="J16" s="111"/>
      <c r="K16" s="111"/>
      <c r="L16" s="109"/>
      <c r="M16" s="109"/>
      <c r="N16" s="109"/>
      <c r="O16" s="109"/>
      <c r="P16" s="116"/>
      <c r="Q16" s="109"/>
      <c r="R16" s="109"/>
      <c r="S16" s="109"/>
      <c r="T16" s="109"/>
      <c r="U16" s="109"/>
      <c r="V16" s="109"/>
      <c r="W16" s="109"/>
      <c r="X16" s="111"/>
      <c r="Y16" s="117"/>
      <c r="Z16" s="104" t="s">
        <v>2204</v>
      </c>
      <c r="AA16" s="104" t="s">
        <v>58</v>
      </c>
      <c r="AB16" s="118"/>
      <c r="AC16" s="112"/>
      <c r="AD16" s="34"/>
    </row>
    <row r="17" spans="1:30" s="1" customFormat="1" ht="96.75" hidden="1" customHeight="1" x14ac:dyDescent="0.6">
      <c r="A17" s="107"/>
      <c r="B17" s="102"/>
      <c r="C17" s="113"/>
      <c r="D17" s="114"/>
      <c r="E17" s="110"/>
      <c r="F17" s="109"/>
      <c r="G17" s="109"/>
      <c r="H17" s="111"/>
      <c r="I17" s="111"/>
      <c r="J17" s="105"/>
      <c r="K17" s="105"/>
      <c r="L17" s="109"/>
      <c r="M17" s="109"/>
      <c r="N17" s="109"/>
      <c r="O17" s="109"/>
      <c r="P17" s="90"/>
      <c r="Q17" s="109"/>
      <c r="R17" s="109"/>
      <c r="S17" s="109"/>
      <c r="T17" s="109"/>
      <c r="U17" s="109"/>
      <c r="V17" s="109"/>
      <c r="W17" s="109"/>
      <c r="X17" s="111"/>
      <c r="Y17" s="48" t="s">
        <v>59</v>
      </c>
      <c r="Z17" s="49" t="s">
        <v>60</v>
      </c>
      <c r="AA17" s="49" t="s">
        <v>60</v>
      </c>
      <c r="AB17" s="50" t="s">
        <v>60</v>
      </c>
      <c r="AC17" s="49" t="s">
        <v>61</v>
      </c>
      <c r="AD17" s="34"/>
    </row>
    <row r="18" spans="1:30" s="1" customFormat="1" ht="66.75" customHeight="1" x14ac:dyDescent="0.8">
      <c r="A18" s="9"/>
      <c r="B18" s="9"/>
      <c r="C18" s="51" t="s">
        <v>120</v>
      </c>
      <c r="D18" s="16"/>
      <c r="E18" s="95"/>
      <c r="F18" s="95"/>
      <c r="G18" s="95"/>
      <c r="H18" s="9"/>
      <c r="I18" s="9"/>
      <c r="J18" s="9"/>
      <c r="K18" s="9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"/>
      <c r="Z18" s="19"/>
      <c r="AA18" s="19"/>
      <c r="AB18" s="10"/>
      <c r="AC18" s="19"/>
      <c r="AD18" s="34"/>
    </row>
    <row r="19" spans="1:30" s="1" customFormat="1" ht="66.75" customHeight="1" x14ac:dyDescent="0.8">
      <c r="A19" s="9"/>
      <c r="B19" s="9"/>
      <c r="C19" s="52" t="s">
        <v>2661</v>
      </c>
      <c r="D19" s="16"/>
      <c r="E19" s="95"/>
      <c r="F19" s="95"/>
      <c r="G19" s="95"/>
      <c r="H19" s="9"/>
      <c r="I19" s="9"/>
      <c r="J19" s="9"/>
      <c r="K19" s="9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"/>
      <c r="Z19" s="19"/>
      <c r="AA19" s="19"/>
      <c r="AB19" s="10"/>
      <c r="AC19" s="19"/>
      <c r="AD19" s="34"/>
    </row>
    <row r="20" spans="1:30" s="1" customFormat="1" ht="66.75" customHeight="1" x14ac:dyDescent="0.25">
      <c r="A20" s="51">
        <f>IF(OR(D20=0,D20=""),"",COUNTA($D20:D$20))</f>
        <v>1</v>
      </c>
      <c r="B20" s="9" t="s">
        <v>815</v>
      </c>
      <c r="C20" s="11" t="s">
        <v>363</v>
      </c>
      <c r="D20" s="16">
        <v>1969</v>
      </c>
      <c r="E20" s="95">
        <v>443.5</v>
      </c>
      <c r="F20" s="95">
        <v>258.5</v>
      </c>
      <c r="G20" s="95">
        <v>97.57</v>
      </c>
      <c r="H20" s="9" t="s">
        <v>725</v>
      </c>
      <c r="I20" s="9"/>
      <c r="J20" s="9"/>
      <c r="K20" s="9"/>
      <c r="L20" s="95"/>
      <c r="M20" s="95"/>
      <c r="N20" s="95"/>
      <c r="O20" s="95"/>
      <c r="P20" s="95"/>
      <c r="Q20" s="95"/>
      <c r="R20" s="95">
        <f>5074*E20</f>
        <v>2250319</v>
      </c>
      <c r="S20" s="95"/>
      <c r="T20" s="95"/>
      <c r="U20" s="95"/>
      <c r="V20" s="95"/>
      <c r="W20" s="95"/>
      <c r="X20" s="95">
        <f>L20+M20+N20+O20+P20+Q20+R20+S20+T20+U20+V20+W20</f>
        <v>2250319</v>
      </c>
      <c r="Y20" s="9" t="s">
        <v>2658</v>
      </c>
      <c r="Z20" s="16">
        <v>0</v>
      </c>
      <c r="AA20" s="16">
        <v>0</v>
      </c>
      <c r="AB20" s="16">
        <v>0</v>
      </c>
      <c r="AC20" s="53">
        <f t="shared" ref="AC20" si="0">X20-(Z20+AA20+AB20)</f>
        <v>2250319</v>
      </c>
      <c r="AD20" s="34"/>
    </row>
    <row r="21" spans="1:30" s="1" customFormat="1" ht="66.75" customHeight="1" x14ac:dyDescent="0.25">
      <c r="A21" s="51">
        <f>IF(OR(D21=0,D21=""),"",COUNTA($D$20:D21))</f>
        <v>2</v>
      </c>
      <c r="B21" s="9" t="s">
        <v>1883</v>
      </c>
      <c r="C21" s="11" t="s">
        <v>1836</v>
      </c>
      <c r="D21" s="16">
        <v>1966</v>
      </c>
      <c r="E21" s="95">
        <v>773.8</v>
      </c>
      <c r="F21" s="95">
        <v>458.8</v>
      </c>
      <c r="G21" s="95">
        <v>0</v>
      </c>
      <c r="H21" s="9" t="s">
        <v>725</v>
      </c>
      <c r="I21" s="9"/>
      <c r="J21" s="9"/>
      <c r="K21" s="9"/>
      <c r="L21" s="95"/>
      <c r="M21" s="95"/>
      <c r="N21" s="95"/>
      <c r="O21" s="95"/>
      <c r="P21" s="95"/>
      <c r="Q21" s="95"/>
      <c r="R21" s="95">
        <f t="shared" ref="R21:R23" si="1">5074*E21</f>
        <v>3926261.1999999997</v>
      </c>
      <c r="S21" s="95"/>
      <c r="T21" s="95"/>
      <c r="U21" s="95"/>
      <c r="V21" s="95"/>
      <c r="W21" s="95"/>
      <c r="X21" s="95">
        <f t="shared" ref="X21:X22" si="2">L21+M21+N21+O21+P21+Q21+R21+S21+T21+U21+V21+W21</f>
        <v>3926261.1999999997</v>
      </c>
      <c r="Y21" s="9" t="s">
        <v>2658</v>
      </c>
      <c r="Z21" s="16">
        <v>0</v>
      </c>
      <c r="AA21" s="16">
        <v>0</v>
      </c>
      <c r="AB21" s="16">
        <v>0</v>
      </c>
      <c r="AC21" s="53">
        <f t="shared" ref="AC21:AC22" si="3">X21-(Z21+AA21+AB21)</f>
        <v>3926261.1999999997</v>
      </c>
      <c r="AD21" s="34"/>
    </row>
    <row r="22" spans="1:30" s="1" customFormat="1" ht="66.75" customHeight="1" x14ac:dyDescent="0.25">
      <c r="A22" s="51">
        <f>IF(OR(D22=0,D22=""),"",COUNTA($D$20:D22))</f>
        <v>3</v>
      </c>
      <c r="B22" s="9" t="s">
        <v>2082</v>
      </c>
      <c r="C22" s="11" t="s">
        <v>1916</v>
      </c>
      <c r="D22" s="16">
        <v>1987</v>
      </c>
      <c r="E22" s="95">
        <v>2013.5</v>
      </c>
      <c r="F22" s="95">
        <v>686</v>
      </c>
      <c r="G22" s="95">
        <v>0</v>
      </c>
      <c r="H22" s="9" t="s">
        <v>727</v>
      </c>
      <c r="I22" s="9"/>
      <c r="J22" s="9"/>
      <c r="K22" s="9"/>
      <c r="L22" s="95"/>
      <c r="M22" s="95"/>
      <c r="N22" s="95"/>
      <c r="O22" s="95"/>
      <c r="P22" s="95"/>
      <c r="Q22" s="95"/>
      <c r="R22" s="95">
        <f t="shared" si="1"/>
        <v>10216499</v>
      </c>
      <c r="S22" s="95"/>
      <c r="T22" s="95"/>
      <c r="U22" s="95"/>
      <c r="V22" s="95"/>
      <c r="W22" s="95"/>
      <c r="X22" s="95">
        <f t="shared" si="2"/>
        <v>10216499</v>
      </c>
      <c r="Y22" s="9" t="s">
        <v>2658</v>
      </c>
      <c r="Z22" s="16">
        <v>0</v>
      </c>
      <c r="AA22" s="16">
        <v>0</v>
      </c>
      <c r="AB22" s="16">
        <v>0</v>
      </c>
      <c r="AC22" s="53">
        <f t="shared" si="3"/>
        <v>10216499</v>
      </c>
      <c r="AD22" s="34"/>
    </row>
    <row r="23" spans="1:30" s="1" customFormat="1" ht="66.75" customHeight="1" x14ac:dyDescent="0.25">
      <c r="A23" s="51">
        <f>IF(OR(D23=0,D23=""),"",COUNTA($D$20:D23))</f>
        <v>4</v>
      </c>
      <c r="B23" s="9" t="s">
        <v>2083</v>
      </c>
      <c r="C23" s="11" t="s">
        <v>639</v>
      </c>
      <c r="D23" s="16">
        <v>1974</v>
      </c>
      <c r="E23" s="95">
        <v>681.4</v>
      </c>
      <c r="F23" s="95">
        <v>246.8</v>
      </c>
      <c r="G23" s="95">
        <v>0</v>
      </c>
      <c r="H23" s="9" t="s">
        <v>725</v>
      </c>
      <c r="I23" s="9"/>
      <c r="J23" s="9"/>
      <c r="K23" s="9"/>
      <c r="L23" s="95"/>
      <c r="M23" s="95"/>
      <c r="N23" s="95"/>
      <c r="O23" s="95"/>
      <c r="P23" s="95"/>
      <c r="Q23" s="95"/>
      <c r="R23" s="95">
        <f t="shared" si="1"/>
        <v>3457423.6</v>
      </c>
      <c r="S23" s="95"/>
      <c r="T23" s="95"/>
      <c r="U23" s="95"/>
      <c r="V23" s="95"/>
      <c r="W23" s="95"/>
      <c r="X23" s="95">
        <f t="shared" ref="X23:X26" si="4">L23+M23+N23+O23+P23+Q23+R23+S23+T23+U23+V23+W23</f>
        <v>3457423.6</v>
      </c>
      <c r="Y23" s="9" t="s">
        <v>2658</v>
      </c>
      <c r="Z23" s="16">
        <v>0</v>
      </c>
      <c r="AA23" s="16">
        <v>0</v>
      </c>
      <c r="AB23" s="16">
        <v>0</v>
      </c>
      <c r="AC23" s="53">
        <f t="shared" ref="AC23:AC26" si="5">X23-(Z23+AA23+AB23)</f>
        <v>3457423.6</v>
      </c>
      <c r="AD23" s="34"/>
    </row>
    <row r="24" spans="1:30" s="1" customFormat="1" ht="66.75" customHeight="1" x14ac:dyDescent="0.25">
      <c r="A24" s="51">
        <f>IF(OR(D24=0,D24=""),"",COUNTA($D$20:D24))</f>
        <v>5</v>
      </c>
      <c r="B24" s="9" t="s">
        <v>2084</v>
      </c>
      <c r="C24" s="11" t="s">
        <v>1922</v>
      </c>
      <c r="D24" s="16">
        <v>1965</v>
      </c>
      <c r="E24" s="95">
        <v>878.6</v>
      </c>
      <c r="F24" s="95">
        <v>475.2</v>
      </c>
      <c r="G24" s="95">
        <v>0</v>
      </c>
      <c r="H24" s="9" t="s">
        <v>725</v>
      </c>
      <c r="I24" s="9"/>
      <c r="J24" s="9"/>
      <c r="K24" s="9"/>
      <c r="L24" s="95"/>
      <c r="M24" s="95"/>
      <c r="N24" s="95"/>
      <c r="O24" s="95"/>
      <c r="P24" s="95"/>
      <c r="Q24" s="95"/>
      <c r="R24" s="95">
        <f t="shared" ref="R24:R26" si="6">5074*E24</f>
        <v>4458016.4000000004</v>
      </c>
      <c r="S24" s="95"/>
      <c r="T24" s="95"/>
      <c r="U24" s="95"/>
      <c r="V24" s="95"/>
      <c r="W24" s="95"/>
      <c r="X24" s="95">
        <f t="shared" si="4"/>
        <v>4458016.4000000004</v>
      </c>
      <c r="Y24" s="9" t="s">
        <v>2658</v>
      </c>
      <c r="Z24" s="16">
        <v>0</v>
      </c>
      <c r="AA24" s="16">
        <v>0</v>
      </c>
      <c r="AB24" s="16">
        <v>0</v>
      </c>
      <c r="AC24" s="53">
        <f t="shared" si="5"/>
        <v>4458016.4000000004</v>
      </c>
      <c r="AD24" s="34"/>
    </row>
    <row r="25" spans="1:30" s="1" customFormat="1" ht="66.75" customHeight="1" x14ac:dyDescent="0.25">
      <c r="A25" s="51">
        <f>IF(OR(D25=0,D25=""),"",COUNTA($D$20:D25))</f>
        <v>6</v>
      </c>
      <c r="B25" s="9" t="s">
        <v>2085</v>
      </c>
      <c r="C25" s="11" t="s">
        <v>1923</v>
      </c>
      <c r="D25" s="16">
        <v>1965</v>
      </c>
      <c r="E25" s="95">
        <v>371.5</v>
      </c>
      <c r="F25" s="95">
        <v>324</v>
      </c>
      <c r="G25" s="95">
        <v>0</v>
      </c>
      <c r="H25" s="9" t="s">
        <v>725</v>
      </c>
      <c r="I25" s="9"/>
      <c r="J25" s="9"/>
      <c r="K25" s="9"/>
      <c r="L25" s="95"/>
      <c r="M25" s="95"/>
      <c r="N25" s="95"/>
      <c r="O25" s="95"/>
      <c r="P25" s="95"/>
      <c r="Q25" s="95"/>
      <c r="R25" s="95">
        <f t="shared" si="6"/>
        <v>1884991</v>
      </c>
      <c r="S25" s="95"/>
      <c r="T25" s="95"/>
      <c r="U25" s="95"/>
      <c r="V25" s="95"/>
      <c r="W25" s="95"/>
      <c r="X25" s="95">
        <f t="shared" si="4"/>
        <v>1884991</v>
      </c>
      <c r="Y25" s="9" t="s">
        <v>2658</v>
      </c>
      <c r="Z25" s="16">
        <v>0</v>
      </c>
      <c r="AA25" s="16">
        <v>0</v>
      </c>
      <c r="AB25" s="16">
        <v>0</v>
      </c>
      <c r="AC25" s="53">
        <f t="shared" si="5"/>
        <v>1884991</v>
      </c>
      <c r="AD25" s="34"/>
    </row>
    <row r="26" spans="1:30" s="1" customFormat="1" ht="66.75" customHeight="1" x14ac:dyDescent="0.25">
      <c r="A26" s="51">
        <f>IF(OR(D26=0,D26=""),"",COUNTA($D$20:D26))</f>
        <v>7</v>
      </c>
      <c r="B26" s="9" t="s">
        <v>1926</v>
      </c>
      <c r="C26" s="11" t="s">
        <v>1924</v>
      </c>
      <c r="D26" s="16">
        <v>1968</v>
      </c>
      <c r="E26" s="95">
        <v>651.6</v>
      </c>
      <c r="F26" s="95">
        <v>382.9</v>
      </c>
      <c r="G26" s="95">
        <v>0</v>
      </c>
      <c r="H26" s="9" t="s">
        <v>725</v>
      </c>
      <c r="I26" s="9"/>
      <c r="J26" s="9"/>
      <c r="K26" s="9"/>
      <c r="L26" s="95"/>
      <c r="M26" s="95"/>
      <c r="N26" s="95"/>
      <c r="O26" s="95"/>
      <c r="P26" s="95"/>
      <c r="Q26" s="95"/>
      <c r="R26" s="95">
        <f t="shared" si="6"/>
        <v>3306218.4</v>
      </c>
      <c r="S26" s="95"/>
      <c r="T26" s="95"/>
      <c r="U26" s="95"/>
      <c r="V26" s="95"/>
      <c r="W26" s="95"/>
      <c r="X26" s="95">
        <f t="shared" si="4"/>
        <v>3306218.4</v>
      </c>
      <c r="Y26" s="9" t="s">
        <v>2658</v>
      </c>
      <c r="Z26" s="16">
        <v>0</v>
      </c>
      <c r="AA26" s="16">
        <v>0</v>
      </c>
      <c r="AB26" s="16">
        <v>0</v>
      </c>
      <c r="AC26" s="53">
        <f t="shared" si="5"/>
        <v>3306218.4</v>
      </c>
      <c r="AD26" s="34"/>
    </row>
    <row r="27" spans="1:30" s="1" customFormat="1" ht="66.75" customHeight="1" x14ac:dyDescent="0.25">
      <c r="A27" s="51" t="str">
        <f>IF(OR(D27=0,D27=""),"",COUNTA($D$20:D27))</f>
        <v/>
      </c>
      <c r="B27" s="9"/>
      <c r="C27" s="51"/>
      <c r="D27" s="16"/>
      <c r="E27" s="54">
        <f>SUM(E20:E26)</f>
        <v>5813.9000000000005</v>
      </c>
      <c r="F27" s="54">
        <f>SUM(F20:F26)</f>
        <v>2832.2</v>
      </c>
      <c r="G27" s="54">
        <f>SUM(G20:G26)</f>
        <v>97.57</v>
      </c>
      <c r="H27" s="9"/>
      <c r="I27" s="9"/>
      <c r="J27" s="9"/>
      <c r="K27" s="9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54">
        <f>SUM(X20:X26)</f>
        <v>29499728.600000001</v>
      </c>
      <c r="Y27" s="9"/>
      <c r="Z27" s="54">
        <f>SUM(Z20)</f>
        <v>0</v>
      </c>
      <c r="AA27" s="54">
        <f>SUM(AA20)</f>
        <v>0</v>
      </c>
      <c r="AB27" s="54">
        <f>SUM(AB20)</f>
        <v>0</v>
      </c>
      <c r="AC27" s="54">
        <f>SUM(AC20:AC26)</f>
        <v>29499728.600000001</v>
      </c>
      <c r="AD27" s="34"/>
    </row>
    <row r="28" spans="1:30" s="1" customFormat="1" ht="66.75" customHeight="1" x14ac:dyDescent="0.25">
      <c r="A28" s="51" t="str">
        <f>IF(OR(D28=0,D28=""),"",COUNTA($D$20:D28))</f>
        <v/>
      </c>
      <c r="B28" s="9"/>
      <c r="C28" s="52" t="s">
        <v>2662</v>
      </c>
      <c r="D28" s="16"/>
      <c r="E28" s="95"/>
      <c r="F28" s="95"/>
      <c r="G28" s="95"/>
      <c r="H28" s="9"/>
      <c r="I28" s="9"/>
      <c r="J28" s="9"/>
      <c r="K28" s="9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"/>
      <c r="Z28" s="54"/>
      <c r="AA28" s="54"/>
      <c r="AB28" s="54"/>
      <c r="AC28" s="54"/>
      <c r="AD28" s="34"/>
    </row>
    <row r="29" spans="1:30" s="1" customFormat="1" ht="66.75" customHeight="1" x14ac:dyDescent="0.25">
      <c r="A29" s="51">
        <f>IF(OR(D29=0,D29=""),"",COUNTA($D$20:D29))</f>
        <v>8</v>
      </c>
      <c r="B29" s="9" t="s">
        <v>822</v>
      </c>
      <c r="C29" s="11" t="s">
        <v>110</v>
      </c>
      <c r="D29" s="16">
        <v>1972</v>
      </c>
      <c r="E29" s="95">
        <v>775.2</v>
      </c>
      <c r="F29" s="95">
        <v>711.7</v>
      </c>
      <c r="G29" s="95">
        <v>63.5</v>
      </c>
      <c r="H29" s="9" t="s">
        <v>725</v>
      </c>
      <c r="I29" s="9"/>
      <c r="J29" s="9"/>
      <c r="K29" s="9"/>
      <c r="L29" s="95"/>
      <c r="M29" s="95"/>
      <c r="N29" s="95"/>
      <c r="O29" s="95"/>
      <c r="P29" s="95"/>
      <c r="Q29" s="95"/>
      <c r="R29" s="95">
        <f>5074*E29</f>
        <v>3933364.8000000003</v>
      </c>
      <c r="S29" s="95"/>
      <c r="T29" s="95">
        <f>4807*E29</f>
        <v>3726386.4000000004</v>
      </c>
      <c r="U29" s="95"/>
      <c r="V29" s="95"/>
      <c r="W29" s="95"/>
      <c r="X29" s="95">
        <f t="shared" ref="X29:X30" si="7">L29+M29+N29+O29+P29+Q29+R29+S29+T29+U29+V29+W29</f>
        <v>7659751.2000000011</v>
      </c>
      <c r="Y29" s="9" t="s">
        <v>2658</v>
      </c>
      <c r="Z29" s="16">
        <v>0</v>
      </c>
      <c r="AA29" s="16">
        <v>0</v>
      </c>
      <c r="AB29" s="16">
        <v>0</v>
      </c>
      <c r="AC29" s="53">
        <f t="shared" ref="AC29:AC30" si="8">X29-(Z29+AA29+AB29)</f>
        <v>7659751.2000000011</v>
      </c>
      <c r="AD29" s="34"/>
    </row>
    <row r="30" spans="1:30" s="1" customFormat="1" ht="66.75" customHeight="1" x14ac:dyDescent="0.25">
      <c r="A30" s="51">
        <f>IF(OR(D30=0,D30=""),"",COUNTA($D$20:D30))</f>
        <v>9</v>
      </c>
      <c r="B30" s="9" t="s">
        <v>820</v>
      </c>
      <c r="C30" s="11" t="s">
        <v>413</v>
      </c>
      <c r="D30" s="16">
        <v>1970</v>
      </c>
      <c r="E30" s="95">
        <v>795.7</v>
      </c>
      <c r="F30" s="95">
        <v>734.5</v>
      </c>
      <c r="G30" s="95">
        <v>61.2</v>
      </c>
      <c r="H30" s="9" t="s">
        <v>725</v>
      </c>
      <c r="I30" s="9"/>
      <c r="J30" s="9"/>
      <c r="K30" s="9"/>
      <c r="L30" s="95"/>
      <c r="M30" s="95"/>
      <c r="N30" s="95"/>
      <c r="O30" s="95"/>
      <c r="P30" s="95"/>
      <c r="Q30" s="95"/>
      <c r="R30" s="95"/>
      <c r="S30" s="95"/>
      <c r="T30" s="95">
        <f t="shared" ref="T30" si="9">4807*E30</f>
        <v>3824929.9000000004</v>
      </c>
      <c r="U30" s="95"/>
      <c r="V30" s="95"/>
      <c r="W30" s="95"/>
      <c r="X30" s="95">
        <f t="shared" si="7"/>
        <v>3824929.9000000004</v>
      </c>
      <c r="Y30" s="9" t="s">
        <v>2658</v>
      </c>
      <c r="Z30" s="16">
        <v>0</v>
      </c>
      <c r="AA30" s="16">
        <v>0</v>
      </c>
      <c r="AB30" s="16">
        <v>0</v>
      </c>
      <c r="AC30" s="53">
        <f t="shared" si="8"/>
        <v>3824929.9000000004</v>
      </c>
      <c r="AD30" s="34"/>
    </row>
    <row r="31" spans="1:30" s="1" customFormat="1" ht="66.75" customHeight="1" x14ac:dyDescent="0.25">
      <c r="A31" s="51" t="str">
        <f>IF(OR(D31=0,D31=""),"",COUNTA($D$20:D31))</f>
        <v/>
      </c>
      <c r="B31" s="9"/>
      <c r="C31" s="51"/>
      <c r="D31" s="16"/>
      <c r="E31" s="54">
        <f>SUM(E29:E30)</f>
        <v>1570.9</v>
      </c>
      <c r="F31" s="54">
        <f>SUM(F29:F30)</f>
        <v>1446.2</v>
      </c>
      <c r="G31" s="54">
        <f>SUM(G29:G30)</f>
        <v>124.7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95"/>
      <c r="S31" s="95"/>
      <c r="T31" s="95"/>
      <c r="U31" s="54"/>
      <c r="V31" s="54"/>
      <c r="W31" s="54"/>
      <c r="X31" s="54">
        <f>SUM(X29:X30)</f>
        <v>11484681.100000001</v>
      </c>
      <c r="Y31" s="54"/>
      <c r="Z31" s="54">
        <f>SUM(Z29)</f>
        <v>0</v>
      </c>
      <c r="AA31" s="54">
        <f>SUM(AA29)</f>
        <v>0</v>
      </c>
      <c r="AB31" s="54">
        <f>SUM(AB29)</f>
        <v>0</v>
      </c>
      <c r="AC31" s="54">
        <f>SUM(AC29:AC30)</f>
        <v>11484681.100000001</v>
      </c>
      <c r="AD31" s="34"/>
    </row>
    <row r="32" spans="1:30" s="1" customFormat="1" ht="66.75" customHeight="1" x14ac:dyDescent="0.8">
      <c r="A32" s="51" t="str">
        <f>IF(OR(D32=0,D32=""),"",COUNTA($D$20:D32))</f>
        <v/>
      </c>
      <c r="B32" s="9"/>
      <c r="C32" s="52" t="s">
        <v>2663</v>
      </c>
      <c r="D32" s="16"/>
      <c r="E32" s="95"/>
      <c r="F32" s="95"/>
      <c r="G32" s="95"/>
      <c r="H32" s="9"/>
      <c r="I32" s="9"/>
      <c r="J32" s="9"/>
      <c r="K32" s="9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"/>
      <c r="Z32" s="19"/>
      <c r="AA32" s="19"/>
      <c r="AB32" s="10"/>
      <c r="AC32" s="19"/>
      <c r="AD32" s="34"/>
    </row>
    <row r="33" spans="1:30" s="6" customFormat="1" ht="72" customHeight="1" x14ac:dyDescent="0.25">
      <c r="A33" s="51">
        <f>IF(OR(D33=0,D33=""),"",COUNTA($D$20:D33))</f>
        <v>10</v>
      </c>
      <c r="B33" s="9" t="s">
        <v>1914</v>
      </c>
      <c r="C33" s="11" t="s">
        <v>1893</v>
      </c>
      <c r="D33" s="16">
        <v>1982</v>
      </c>
      <c r="E33" s="95">
        <v>772.1</v>
      </c>
      <c r="F33" s="95">
        <v>704.1</v>
      </c>
      <c r="G33" s="95">
        <v>0</v>
      </c>
      <c r="H33" s="9" t="s">
        <v>725</v>
      </c>
      <c r="I33" s="9"/>
      <c r="J33" s="9"/>
      <c r="K33" s="9"/>
      <c r="L33" s="95"/>
      <c r="M33" s="95"/>
      <c r="N33" s="95"/>
      <c r="O33" s="95"/>
      <c r="P33" s="95"/>
      <c r="Q33" s="95"/>
      <c r="R33" s="95">
        <f t="shared" ref="R33" si="10">5074*E33</f>
        <v>3917635.4</v>
      </c>
      <c r="S33" s="95"/>
      <c r="T33" s="95"/>
      <c r="U33" s="95"/>
      <c r="V33" s="95"/>
      <c r="W33" s="9"/>
      <c r="X33" s="95">
        <f t="shared" ref="X33" si="11">L33+M33+N33+O33+P33+Q33+R33+S33+T33+U33+V33+W33</f>
        <v>3917635.4</v>
      </c>
      <c r="Y33" s="9" t="s">
        <v>2658</v>
      </c>
      <c r="Z33" s="16">
        <v>0</v>
      </c>
      <c r="AA33" s="16">
        <v>0</v>
      </c>
      <c r="AB33" s="16">
        <v>0</v>
      </c>
      <c r="AC33" s="53">
        <f t="shared" ref="AC33" si="12">X33-(Z33+AA33+AB33)</f>
        <v>3917635.4</v>
      </c>
      <c r="AD33" s="55"/>
    </row>
    <row r="34" spans="1:30" s="6" customFormat="1" ht="93.75" customHeight="1" x14ac:dyDescent="0.25">
      <c r="A34" s="51" t="str">
        <f>IF(OR(D34=0,D34=""),"",COUNTA($D$20:D34))</f>
        <v/>
      </c>
      <c r="B34" s="51"/>
      <c r="C34" s="11"/>
      <c r="D34" s="16"/>
      <c r="E34" s="54">
        <f>SUM(E33:E33)</f>
        <v>772.1</v>
      </c>
      <c r="F34" s="54">
        <f>SUM(F33:F33)</f>
        <v>704.1</v>
      </c>
      <c r="G34" s="54">
        <f>SUM(G33:G33)</f>
        <v>0</v>
      </c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>
        <f>SUM(X33:X33)</f>
        <v>3917635.4</v>
      </c>
      <c r="Y34" s="54"/>
      <c r="Z34" s="54">
        <v>0</v>
      </c>
      <c r="AA34" s="56">
        <v>0</v>
      </c>
      <c r="AB34" s="56">
        <v>0</v>
      </c>
      <c r="AC34" s="54">
        <f>SUM(AC33:AC33)</f>
        <v>3917635.4</v>
      </c>
      <c r="AD34" s="55"/>
    </row>
    <row r="35" spans="1:30" s="6" customFormat="1" ht="93.75" customHeight="1" x14ac:dyDescent="0.25">
      <c r="A35" s="51" t="str">
        <f>IF(OR(D35=0,D35=""),"",COUNTA($D$20:D35))</f>
        <v/>
      </c>
      <c r="B35" s="51"/>
      <c r="C35" s="52" t="s">
        <v>2725</v>
      </c>
      <c r="D35" s="16"/>
      <c r="E35" s="54"/>
      <c r="F35" s="54"/>
      <c r="G35" s="54"/>
      <c r="H35" s="9"/>
      <c r="I35" s="9"/>
      <c r="J35" s="9"/>
      <c r="K35" s="9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"/>
      <c r="X35" s="56"/>
      <c r="Y35" s="56"/>
      <c r="Z35" s="56"/>
      <c r="AA35" s="56"/>
      <c r="AB35" s="56"/>
      <c r="AC35" s="56"/>
      <c r="AD35" s="55"/>
    </row>
    <row r="36" spans="1:30" s="7" customFormat="1" ht="93.75" customHeight="1" x14ac:dyDescent="0.25">
      <c r="A36" s="51">
        <f>IF(OR(D36=0,D36=""),"",COUNTA($D$20:D36))</f>
        <v>11</v>
      </c>
      <c r="B36" s="9" t="s">
        <v>1699</v>
      </c>
      <c r="C36" s="11" t="s">
        <v>1577</v>
      </c>
      <c r="D36" s="16">
        <v>1977</v>
      </c>
      <c r="E36" s="95">
        <v>7085.5</v>
      </c>
      <c r="F36" s="95">
        <v>3579.7</v>
      </c>
      <c r="G36" s="95">
        <v>1881.6000000000001</v>
      </c>
      <c r="H36" s="9" t="s">
        <v>732</v>
      </c>
      <c r="I36" s="9">
        <v>2</v>
      </c>
      <c r="J36" s="9">
        <v>2</v>
      </c>
      <c r="K36" s="9"/>
      <c r="L36" s="95"/>
      <c r="M36" s="95"/>
      <c r="N36" s="95"/>
      <c r="O36" s="95"/>
      <c r="P36" s="95"/>
      <c r="Q36" s="95">
        <f>4023848*J36</f>
        <v>8047696</v>
      </c>
      <c r="R36" s="95"/>
      <c r="S36" s="95"/>
      <c r="T36" s="95"/>
      <c r="U36" s="95"/>
      <c r="V36" s="95">
        <f t="shared" ref="V36:V88" si="13">48*E36</f>
        <v>340104</v>
      </c>
      <c r="W36" s="9"/>
      <c r="X36" s="95">
        <f t="shared" ref="X36:X88" si="14">L36+M36+N36+O36+P36+Q36+R36+S36+T36+U36+V36+W36</f>
        <v>8387800</v>
      </c>
      <c r="Y36" s="9" t="s">
        <v>2658</v>
      </c>
      <c r="Z36" s="16">
        <v>0</v>
      </c>
      <c r="AA36" s="16">
        <v>0</v>
      </c>
      <c r="AB36" s="16">
        <v>0</v>
      </c>
      <c r="AC36" s="53">
        <f t="shared" ref="AC36:AC87" si="15">X36-(Z36+AA36+AB36)</f>
        <v>8387800</v>
      </c>
    </row>
    <row r="37" spans="1:30" s="7" customFormat="1" ht="93.75" customHeight="1" x14ac:dyDescent="0.25">
      <c r="A37" s="51">
        <f>IF(OR(D37=0,D37=""),"",COUNTA($D$20:D37))</f>
        <v>12</v>
      </c>
      <c r="B37" s="9" t="s">
        <v>1721</v>
      </c>
      <c r="C37" s="11" t="s">
        <v>1578</v>
      </c>
      <c r="D37" s="16">
        <v>1994</v>
      </c>
      <c r="E37" s="95">
        <v>8409.5</v>
      </c>
      <c r="F37" s="95">
        <v>5694</v>
      </c>
      <c r="G37" s="95">
        <v>2715.5</v>
      </c>
      <c r="H37" s="9" t="s">
        <v>732</v>
      </c>
      <c r="I37" s="9">
        <v>3</v>
      </c>
      <c r="J37" s="9">
        <v>3</v>
      </c>
      <c r="K37" s="9"/>
      <c r="L37" s="95"/>
      <c r="M37" s="95"/>
      <c r="N37" s="95"/>
      <c r="O37" s="95"/>
      <c r="P37" s="95"/>
      <c r="Q37" s="95">
        <f t="shared" ref="Q37:Q39" si="16">4023848*J37</f>
        <v>12071544</v>
      </c>
      <c r="R37" s="95"/>
      <c r="S37" s="95"/>
      <c r="T37" s="95"/>
      <c r="U37" s="95"/>
      <c r="V37" s="95">
        <f t="shared" si="13"/>
        <v>403656</v>
      </c>
      <c r="W37" s="9"/>
      <c r="X37" s="95">
        <f t="shared" si="14"/>
        <v>12475200</v>
      </c>
      <c r="Y37" s="9" t="s">
        <v>2658</v>
      </c>
      <c r="Z37" s="16">
        <v>0</v>
      </c>
      <c r="AA37" s="16">
        <v>0</v>
      </c>
      <c r="AB37" s="16">
        <v>0</v>
      </c>
      <c r="AC37" s="53">
        <f t="shared" si="15"/>
        <v>12475200</v>
      </c>
    </row>
    <row r="38" spans="1:30" s="7" customFormat="1" ht="93.75" customHeight="1" x14ac:dyDescent="0.25">
      <c r="A38" s="51">
        <f>IF(OR(D38=0,D38=""),"",COUNTA($D$20:D38))</f>
        <v>13</v>
      </c>
      <c r="B38" s="9" t="s">
        <v>2051</v>
      </c>
      <c r="C38" s="11" t="s">
        <v>1934</v>
      </c>
      <c r="D38" s="16">
        <v>2003</v>
      </c>
      <c r="E38" s="95">
        <v>3346.5</v>
      </c>
      <c r="F38" s="95">
        <v>1851</v>
      </c>
      <c r="G38" s="95">
        <v>557.29999999999995</v>
      </c>
      <c r="H38" s="9" t="s">
        <v>729</v>
      </c>
      <c r="I38" s="9"/>
      <c r="J38" s="9"/>
      <c r="K38" s="9"/>
      <c r="L38" s="95"/>
      <c r="M38" s="95"/>
      <c r="N38" s="95"/>
      <c r="O38" s="95"/>
      <c r="P38" s="95"/>
      <c r="Q38" s="95"/>
      <c r="R38" s="95">
        <f>2338*E38</f>
        <v>7824117</v>
      </c>
      <c r="S38" s="95"/>
      <c r="T38" s="95"/>
      <c r="U38" s="95"/>
      <c r="V38" s="95"/>
      <c r="W38" s="9"/>
      <c r="X38" s="95">
        <f t="shared" ref="X38" si="17">L38+M38+N38+O38+P38+Q38+R38+S38+T38+U38+V38+W38</f>
        <v>7824117</v>
      </c>
      <c r="Y38" s="9" t="s">
        <v>2658</v>
      </c>
      <c r="Z38" s="16">
        <v>0</v>
      </c>
      <c r="AA38" s="16">
        <v>0</v>
      </c>
      <c r="AB38" s="16">
        <v>0</v>
      </c>
      <c r="AC38" s="53">
        <f t="shared" ref="AC38" si="18">X38-(Z38+AA38+AB38)</f>
        <v>7824117</v>
      </c>
    </row>
    <row r="39" spans="1:30" s="7" customFormat="1" ht="93.75" customHeight="1" x14ac:dyDescent="0.25">
      <c r="A39" s="51">
        <f>IF(OR(D39=0,D39=""),"",COUNTA($D$20:D39))</f>
        <v>14</v>
      </c>
      <c r="B39" s="9" t="s">
        <v>1742</v>
      </c>
      <c r="C39" s="11" t="s">
        <v>1579</v>
      </c>
      <c r="D39" s="16">
        <v>1989</v>
      </c>
      <c r="E39" s="95">
        <v>7380.5</v>
      </c>
      <c r="F39" s="95">
        <v>5698.8</v>
      </c>
      <c r="G39" s="95">
        <v>1681.7</v>
      </c>
      <c r="H39" s="9" t="s">
        <v>732</v>
      </c>
      <c r="I39" s="9">
        <v>3</v>
      </c>
      <c r="J39" s="9">
        <v>3</v>
      </c>
      <c r="K39" s="9"/>
      <c r="L39" s="95"/>
      <c r="M39" s="95"/>
      <c r="N39" s="95"/>
      <c r="O39" s="95"/>
      <c r="P39" s="95"/>
      <c r="Q39" s="95">
        <f t="shared" si="16"/>
        <v>12071544</v>
      </c>
      <c r="R39" s="95"/>
      <c r="S39" s="95"/>
      <c r="T39" s="95"/>
      <c r="U39" s="95"/>
      <c r="V39" s="95">
        <f t="shared" si="13"/>
        <v>354264</v>
      </c>
      <c r="W39" s="9"/>
      <c r="X39" s="95">
        <f t="shared" si="14"/>
        <v>12425808</v>
      </c>
      <c r="Y39" s="9" t="s">
        <v>2658</v>
      </c>
      <c r="Z39" s="16">
        <v>0</v>
      </c>
      <c r="AA39" s="16">
        <v>0</v>
      </c>
      <c r="AB39" s="16">
        <v>0</v>
      </c>
      <c r="AC39" s="53">
        <f t="shared" si="15"/>
        <v>12425808</v>
      </c>
    </row>
    <row r="40" spans="1:30" s="7" customFormat="1" ht="93.75" customHeight="1" x14ac:dyDescent="0.25">
      <c r="A40" s="51">
        <f>IF(OR(D40=0,D40=""),"",COUNTA($D$20:D40))</f>
        <v>15</v>
      </c>
      <c r="B40" s="9" t="s">
        <v>1698</v>
      </c>
      <c r="C40" s="11" t="s">
        <v>1580</v>
      </c>
      <c r="D40" s="16">
        <v>1995</v>
      </c>
      <c r="E40" s="95">
        <v>6565.3</v>
      </c>
      <c r="F40" s="95">
        <v>4813.3</v>
      </c>
      <c r="G40" s="95">
        <v>1752</v>
      </c>
      <c r="H40" s="9" t="s">
        <v>736</v>
      </c>
      <c r="I40" s="9">
        <v>2</v>
      </c>
      <c r="J40" s="9">
        <v>1</v>
      </c>
      <c r="K40" s="9">
        <v>1</v>
      </c>
      <c r="L40" s="95"/>
      <c r="M40" s="95"/>
      <c r="N40" s="95"/>
      <c r="O40" s="95"/>
      <c r="P40" s="95"/>
      <c r="Q40" s="95">
        <f>(4059007.25*J40)+(4066324.58*K40)</f>
        <v>8125331.8300000001</v>
      </c>
      <c r="R40" s="95"/>
      <c r="S40" s="95"/>
      <c r="T40" s="95"/>
      <c r="U40" s="95"/>
      <c r="V40" s="95">
        <f>68*E40</f>
        <v>446440.4</v>
      </c>
      <c r="W40" s="9"/>
      <c r="X40" s="95">
        <f t="shared" si="14"/>
        <v>8571772.2300000004</v>
      </c>
      <c r="Y40" s="9" t="s">
        <v>2658</v>
      </c>
      <c r="Z40" s="16">
        <v>0</v>
      </c>
      <c r="AA40" s="16">
        <v>0</v>
      </c>
      <c r="AB40" s="16">
        <v>0</v>
      </c>
      <c r="AC40" s="53">
        <f t="shared" si="15"/>
        <v>8571772.2300000004</v>
      </c>
    </row>
    <row r="41" spans="1:30" s="7" customFormat="1" ht="93.75" customHeight="1" x14ac:dyDescent="0.25">
      <c r="A41" s="51">
        <f>IF(OR(D41=0,D41=""),"",COUNTA($D$20:D41))</f>
        <v>16</v>
      </c>
      <c r="B41" s="9" t="s">
        <v>1712</v>
      </c>
      <c r="C41" s="11" t="s">
        <v>1581</v>
      </c>
      <c r="D41" s="16">
        <v>1987</v>
      </c>
      <c r="E41" s="95">
        <v>7334.4</v>
      </c>
      <c r="F41" s="95">
        <v>4655.8</v>
      </c>
      <c r="G41" s="95">
        <v>2678.6</v>
      </c>
      <c r="H41" s="9" t="s">
        <v>732</v>
      </c>
      <c r="I41" s="9">
        <v>1</v>
      </c>
      <c r="J41" s="9">
        <v>1</v>
      </c>
      <c r="K41" s="9"/>
      <c r="L41" s="95"/>
      <c r="M41" s="95"/>
      <c r="N41" s="95"/>
      <c r="O41" s="95"/>
      <c r="P41" s="95"/>
      <c r="Q41" s="95">
        <f t="shared" ref="Q41:Q87" si="19">4023848*J41</f>
        <v>4023848</v>
      </c>
      <c r="R41" s="95"/>
      <c r="S41" s="95"/>
      <c r="T41" s="95"/>
      <c r="U41" s="95"/>
      <c r="V41" s="95">
        <f t="shared" si="13"/>
        <v>352051.19999999995</v>
      </c>
      <c r="W41" s="9"/>
      <c r="X41" s="95">
        <f t="shared" si="14"/>
        <v>4375899.2</v>
      </c>
      <c r="Y41" s="9" t="s">
        <v>2658</v>
      </c>
      <c r="Z41" s="16">
        <v>0</v>
      </c>
      <c r="AA41" s="16">
        <v>0</v>
      </c>
      <c r="AB41" s="16">
        <v>0</v>
      </c>
      <c r="AC41" s="53">
        <f t="shared" si="15"/>
        <v>4375899.2</v>
      </c>
    </row>
    <row r="42" spans="1:30" s="7" customFormat="1" ht="93.75" customHeight="1" x14ac:dyDescent="0.25">
      <c r="A42" s="51">
        <f>IF(OR(D42=0,D42=""),"",COUNTA($D$20:D42))</f>
        <v>17</v>
      </c>
      <c r="B42" s="9" t="s">
        <v>1730</v>
      </c>
      <c r="C42" s="11" t="s">
        <v>1582</v>
      </c>
      <c r="D42" s="16">
        <v>1985</v>
      </c>
      <c r="E42" s="95">
        <v>8366.6</v>
      </c>
      <c r="F42" s="95">
        <v>5608</v>
      </c>
      <c r="G42" s="95">
        <v>0</v>
      </c>
      <c r="H42" s="9" t="s">
        <v>732</v>
      </c>
      <c r="I42" s="9">
        <v>3</v>
      </c>
      <c r="J42" s="9">
        <v>3</v>
      </c>
      <c r="K42" s="9"/>
      <c r="L42" s="95"/>
      <c r="M42" s="95"/>
      <c r="N42" s="95"/>
      <c r="O42" s="95"/>
      <c r="P42" s="95"/>
      <c r="Q42" s="95">
        <f t="shared" si="19"/>
        <v>12071544</v>
      </c>
      <c r="R42" s="95"/>
      <c r="S42" s="95"/>
      <c r="T42" s="95"/>
      <c r="U42" s="95"/>
      <c r="V42" s="95">
        <f t="shared" si="13"/>
        <v>401596.80000000005</v>
      </c>
      <c r="W42" s="9"/>
      <c r="X42" s="95">
        <f t="shared" si="14"/>
        <v>12473140.800000001</v>
      </c>
      <c r="Y42" s="9" t="s">
        <v>2658</v>
      </c>
      <c r="Z42" s="16">
        <v>0</v>
      </c>
      <c r="AA42" s="16">
        <v>0</v>
      </c>
      <c r="AB42" s="16">
        <v>0</v>
      </c>
      <c r="AC42" s="53">
        <f t="shared" si="15"/>
        <v>12473140.800000001</v>
      </c>
    </row>
    <row r="43" spans="1:30" s="7" customFormat="1" ht="93.75" customHeight="1" x14ac:dyDescent="0.25">
      <c r="A43" s="51">
        <f>IF(OR(D43=0,D43=""),"",COUNTA($D$20:D43))</f>
        <v>18</v>
      </c>
      <c r="B43" s="9" t="s">
        <v>1731</v>
      </c>
      <c r="C43" s="11" t="s">
        <v>1583</v>
      </c>
      <c r="D43" s="16">
        <v>1985</v>
      </c>
      <c r="E43" s="95">
        <v>5563.3</v>
      </c>
      <c r="F43" s="95">
        <v>3730.9</v>
      </c>
      <c r="G43" s="95">
        <v>0</v>
      </c>
      <c r="H43" s="9" t="s">
        <v>732</v>
      </c>
      <c r="I43" s="9">
        <v>2</v>
      </c>
      <c r="J43" s="9">
        <v>2</v>
      </c>
      <c r="K43" s="9"/>
      <c r="L43" s="95"/>
      <c r="M43" s="95"/>
      <c r="N43" s="95"/>
      <c r="O43" s="95"/>
      <c r="P43" s="95"/>
      <c r="Q43" s="95">
        <f t="shared" si="19"/>
        <v>8047696</v>
      </c>
      <c r="R43" s="95"/>
      <c r="S43" s="95"/>
      <c r="T43" s="95"/>
      <c r="U43" s="95"/>
      <c r="V43" s="95">
        <f t="shared" si="13"/>
        <v>267038.40000000002</v>
      </c>
      <c r="W43" s="9"/>
      <c r="X43" s="95">
        <f t="shared" si="14"/>
        <v>8314734.4000000004</v>
      </c>
      <c r="Y43" s="9" t="s">
        <v>2658</v>
      </c>
      <c r="Z43" s="16">
        <v>0</v>
      </c>
      <c r="AA43" s="16">
        <v>0</v>
      </c>
      <c r="AB43" s="16">
        <v>0</v>
      </c>
      <c r="AC43" s="53">
        <f t="shared" si="15"/>
        <v>8314734.4000000004</v>
      </c>
    </row>
    <row r="44" spans="1:30" s="7" customFormat="1" ht="93.75" customHeight="1" x14ac:dyDescent="0.25">
      <c r="A44" s="51">
        <f>IF(OR(D44=0,D44=""),"",COUNTA($D$20:D44))</f>
        <v>19</v>
      </c>
      <c r="B44" s="9" t="s">
        <v>1723</v>
      </c>
      <c r="C44" s="11" t="s">
        <v>1584</v>
      </c>
      <c r="D44" s="16">
        <v>1986</v>
      </c>
      <c r="E44" s="95">
        <v>8361</v>
      </c>
      <c r="F44" s="95">
        <v>3492.1</v>
      </c>
      <c r="G44" s="95">
        <v>0</v>
      </c>
      <c r="H44" s="9" t="s">
        <v>732</v>
      </c>
      <c r="I44" s="9">
        <v>3</v>
      </c>
      <c r="J44" s="9">
        <v>3</v>
      </c>
      <c r="K44" s="9"/>
      <c r="L44" s="95"/>
      <c r="M44" s="95"/>
      <c r="N44" s="95"/>
      <c r="O44" s="95"/>
      <c r="P44" s="95"/>
      <c r="Q44" s="95">
        <f t="shared" si="19"/>
        <v>12071544</v>
      </c>
      <c r="R44" s="95"/>
      <c r="S44" s="95"/>
      <c r="T44" s="95"/>
      <c r="U44" s="95"/>
      <c r="V44" s="95">
        <f t="shared" si="13"/>
        <v>401328</v>
      </c>
      <c r="W44" s="9"/>
      <c r="X44" s="95">
        <f t="shared" si="14"/>
        <v>12472872</v>
      </c>
      <c r="Y44" s="9" t="s">
        <v>2658</v>
      </c>
      <c r="Z44" s="16">
        <v>0</v>
      </c>
      <c r="AA44" s="16">
        <v>0</v>
      </c>
      <c r="AB44" s="16">
        <v>0</v>
      </c>
      <c r="AC44" s="53">
        <f t="shared" si="15"/>
        <v>12472872</v>
      </c>
    </row>
    <row r="45" spans="1:30" s="7" customFormat="1" ht="93.75" customHeight="1" x14ac:dyDescent="0.25">
      <c r="A45" s="51">
        <f>IF(OR(D45=0,D45=""),"",COUNTA($D$20:D45))</f>
        <v>20</v>
      </c>
      <c r="B45" s="9" t="s">
        <v>1733</v>
      </c>
      <c r="C45" s="11" t="s">
        <v>1585</v>
      </c>
      <c r="D45" s="16">
        <v>1986</v>
      </c>
      <c r="E45" s="95">
        <v>13938.3</v>
      </c>
      <c r="F45" s="95">
        <v>5607.4</v>
      </c>
      <c r="G45" s="95">
        <v>0</v>
      </c>
      <c r="H45" s="9" t="s">
        <v>732</v>
      </c>
      <c r="I45" s="9">
        <v>5</v>
      </c>
      <c r="J45" s="9">
        <v>5</v>
      </c>
      <c r="K45" s="9"/>
      <c r="L45" s="95"/>
      <c r="M45" s="95"/>
      <c r="N45" s="95"/>
      <c r="O45" s="95"/>
      <c r="P45" s="95"/>
      <c r="Q45" s="95">
        <f t="shared" si="19"/>
        <v>20119240</v>
      </c>
      <c r="R45" s="95"/>
      <c r="S45" s="95"/>
      <c r="T45" s="95"/>
      <c r="U45" s="95"/>
      <c r="V45" s="95">
        <f t="shared" si="13"/>
        <v>669038.39999999991</v>
      </c>
      <c r="W45" s="9"/>
      <c r="X45" s="95">
        <f t="shared" si="14"/>
        <v>20788278.399999999</v>
      </c>
      <c r="Y45" s="9" t="s">
        <v>2658</v>
      </c>
      <c r="Z45" s="16">
        <v>0</v>
      </c>
      <c r="AA45" s="16">
        <v>0</v>
      </c>
      <c r="AB45" s="16">
        <v>0</v>
      </c>
      <c r="AC45" s="53">
        <f t="shared" si="15"/>
        <v>20788278.399999999</v>
      </c>
    </row>
    <row r="46" spans="1:30" s="7" customFormat="1" ht="93.75" customHeight="1" x14ac:dyDescent="0.25">
      <c r="A46" s="51">
        <f>IF(OR(D46=0,D46=""),"",COUNTA($D$20:D46))</f>
        <v>21</v>
      </c>
      <c r="B46" s="9" t="s">
        <v>1734</v>
      </c>
      <c r="C46" s="11" t="s">
        <v>1586</v>
      </c>
      <c r="D46" s="16">
        <v>1986</v>
      </c>
      <c r="E46" s="95">
        <v>8527.2000000000007</v>
      </c>
      <c r="F46" s="95">
        <v>5746.6</v>
      </c>
      <c r="G46" s="95">
        <v>0</v>
      </c>
      <c r="H46" s="9" t="s">
        <v>732</v>
      </c>
      <c r="I46" s="9">
        <v>3</v>
      </c>
      <c r="J46" s="9">
        <v>3</v>
      </c>
      <c r="K46" s="9"/>
      <c r="L46" s="95"/>
      <c r="M46" s="95"/>
      <c r="N46" s="95"/>
      <c r="O46" s="95"/>
      <c r="P46" s="95"/>
      <c r="Q46" s="95">
        <f t="shared" si="19"/>
        <v>12071544</v>
      </c>
      <c r="R46" s="95"/>
      <c r="S46" s="95"/>
      <c r="T46" s="95"/>
      <c r="U46" s="95"/>
      <c r="V46" s="95">
        <f t="shared" si="13"/>
        <v>409305.60000000003</v>
      </c>
      <c r="W46" s="9"/>
      <c r="X46" s="95">
        <f t="shared" si="14"/>
        <v>12480849.6</v>
      </c>
      <c r="Y46" s="9" t="s">
        <v>2658</v>
      </c>
      <c r="Z46" s="16">
        <v>0</v>
      </c>
      <c r="AA46" s="16">
        <v>0</v>
      </c>
      <c r="AB46" s="16">
        <v>0</v>
      </c>
      <c r="AC46" s="53">
        <f t="shared" si="15"/>
        <v>12480849.6</v>
      </c>
    </row>
    <row r="47" spans="1:30" s="7" customFormat="1" ht="93.75" customHeight="1" x14ac:dyDescent="0.25">
      <c r="A47" s="51">
        <f>IF(OR(D47=0,D47=""),"",COUNTA($D$20:D47))</f>
        <v>22</v>
      </c>
      <c r="B47" s="9" t="s">
        <v>1735</v>
      </c>
      <c r="C47" s="11" t="s">
        <v>1587</v>
      </c>
      <c r="D47" s="16">
        <v>1986</v>
      </c>
      <c r="E47" s="95">
        <v>8417.6</v>
      </c>
      <c r="F47" s="95">
        <v>5657.5</v>
      </c>
      <c r="G47" s="95">
        <v>0</v>
      </c>
      <c r="H47" s="9" t="s">
        <v>732</v>
      </c>
      <c r="I47" s="9">
        <v>3</v>
      </c>
      <c r="J47" s="9">
        <v>3</v>
      </c>
      <c r="K47" s="9"/>
      <c r="L47" s="95"/>
      <c r="M47" s="95"/>
      <c r="N47" s="95"/>
      <c r="O47" s="95"/>
      <c r="P47" s="95"/>
      <c r="Q47" s="95">
        <f t="shared" si="19"/>
        <v>12071544</v>
      </c>
      <c r="R47" s="95"/>
      <c r="S47" s="95"/>
      <c r="T47" s="95"/>
      <c r="U47" s="95"/>
      <c r="V47" s="95">
        <f t="shared" si="13"/>
        <v>404044.80000000005</v>
      </c>
      <c r="W47" s="9"/>
      <c r="X47" s="95">
        <f t="shared" si="14"/>
        <v>12475588.800000001</v>
      </c>
      <c r="Y47" s="9" t="s">
        <v>2658</v>
      </c>
      <c r="Z47" s="16">
        <v>0</v>
      </c>
      <c r="AA47" s="16">
        <v>0</v>
      </c>
      <c r="AB47" s="16">
        <v>0</v>
      </c>
      <c r="AC47" s="53">
        <f t="shared" si="15"/>
        <v>12475588.800000001</v>
      </c>
    </row>
    <row r="48" spans="1:30" s="7" customFormat="1" ht="93.75" customHeight="1" x14ac:dyDescent="0.25">
      <c r="A48" s="51">
        <f>IF(OR(D48=0,D48=""),"",COUNTA($D$20:D48))</f>
        <v>23</v>
      </c>
      <c r="B48" s="9" t="s">
        <v>1736</v>
      </c>
      <c r="C48" s="11" t="s">
        <v>1588</v>
      </c>
      <c r="D48" s="16">
        <v>1986</v>
      </c>
      <c r="E48" s="95">
        <v>5592.1</v>
      </c>
      <c r="F48" s="95">
        <v>3778.8</v>
      </c>
      <c r="G48" s="95">
        <v>0</v>
      </c>
      <c r="H48" s="9" t="s">
        <v>732</v>
      </c>
      <c r="I48" s="9">
        <v>2</v>
      </c>
      <c r="J48" s="9">
        <v>2</v>
      </c>
      <c r="K48" s="9"/>
      <c r="L48" s="95"/>
      <c r="M48" s="95"/>
      <c r="N48" s="95"/>
      <c r="O48" s="95"/>
      <c r="P48" s="95"/>
      <c r="Q48" s="95">
        <f t="shared" si="19"/>
        <v>8047696</v>
      </c>
      <c r="R48" s="95"/>
      <c r="S48" s="95"/>
      <c r="T48" s="95"/>
      <c r="U48" s="95"/>
      <c r="V48" s="95">
        <f t="shared" si="13"/>
        <v>268420.80000000005</v>
      </c>
      <c r="W48" s="9"/>
      <c r="X48" s="95">
        <f t="shared" si="14"/>
        <v>8316116.7999999998</v>
      </c>
      <c r="Y48" s="9" t="s">
        <v>2658</v>
      </c>
      <c r="Z48" s="16">
        <v>0</v>
      </c>
      <c r="AA48" s="16">
        <v>0</v>
      </c>
      <c r="AB48" s="16">
        <v>0</v>
      </c>
      <c r="AC48" s="53">
        <f t="shared" si="15"/>
        <v>8316116.7999999998</v>
      </c>
    </row>
    <row r="49" spans="1:29" s="7" customFormat="1" ht="93.75" customHeight="1" x14ac:dyDescent="0.25">
      <c r="A49" s="51">
        <f>IF(OR(D49=0,D49=""),"",COUNTA($D$20:D49))</f>
        <v>24</v>
      </c>
      <c r="B49" s="9" t="s">
        <v>1737</v>
      </c>
      <c r="C49" s="11" t="s">
        <v>1589</v>
      </c>
      <c r="D49" s="16">
        <v>1986</v>
      </c>
      <c r="E49" s="95">
        <v>8383.2000000000007</v>
      </c>
      <c r="F49" s="95">
        <v>5620.6</v>
      </c>
      <c r="G49" s="95">
        <v>2762</v>
      </c>
      <c r="H49" s="9" t="s">
        <v>732</v>
      </c>
      <c r="I49" s="9">
        <v>3</v>
      </c>
      <c r="J49" s="9">
        <v>3</v>
      </c>
      <c r="K49" s="9"/>
      <c r="L49" s="95"/>
      <c r="M49" s="95"/>
      <c r="N49" s="95"/>
      <c r="O49" s="95"/>
      <c r="P49" s="95"/>
      <c r="Q49" s="95">
        <f t="shared" si="19"/>
        <v>12071544</v>
      </c>
      <c r="R49" s="95"/>
      <c r="S49" s="95"/>
      <c r="T49" s="95"/>
      <c r="U49" s="95"/>
      <c r="V49" s="95">
        <f t="shared" si="13"/>
        <v>402393.60000000003</v>
      </c>
      <c r="W49" s="9"/>
      <c r="X49" s="95">
        <f t="shared" si="14"/>
        <v>12473937.6</v>
      </c>
      <c r="Y49" s="9" t="s">
        <v>2658</v>
      </c>
      <c r="Z49" s="16">
        <v>0</v>
      </c>
      <c r="AA49" s="16">
        <v>0</v>
      </c>
      <c r="AB49" s="16">
        <v>0</v>
      </c>
      <c r="AC49" s="53">
        <f t="shared" si="15"/>
        <v>12473937.6</v>
      </c>
    </row>
    <row r="50" spans="1:29" s="7" customFormat="1" ht="93.75" customHeight="1" x14ac:dyDescent="0.25">
      <c r="A50" s="51">
        <f>IF(OR(D50=0,D50=""),"",COUNTA($D$20:D50))</f>
        <v>25</v>
      </c>
      <c r="B50" s="9" t="s">
        <v>1702</v>
      </c>
      <c r="C50" s="11" t="s">
        <v>1590</v>
      </c>
      <c r="D50" s="16">
        <v>1987</v>
      </c>
      <c r="E50" s="95">
        <v>22681.4</v>
      </c>
      <c r="F50" s="95">
        <v>14873.08</v>
      </c>
      <c r="G50" s="95">
        <v>7808.3</v>
      </c>
      <c r="H50" s="9" t="s">
        <v>732</v>
      </c>
      <c r="I50" s="9">
        <v>8</v>
      </c>
      <c r="J50" s="9">
        <v>8</v>
      </c>
      <c r="K50" s="9"/>
      <c r="L50" s="95"/>
      <c r="M50" s="95"/>
      <c r="N50" s="95"/>
      <c r="O50" s="95"/>
      <c r="P50" s="95"/>
      <c r="Q50" s="95">
        <f t="shared" si="19"/>
        <v>32190784</v>
      </c>
      <c r="R50" s="95"/>
      <c r="S50" s="95"/>
      <c r="T50" s="95"/>
      <c r="U50" s="95"/>
      <c r="V50" s="95">
        <f t="shared" si="13"/>
        <v>1088707.2000000002</v>
      </c>
      <c r="W50" s="9"/>
      <c r="X50" s="95">
        <f t="shared" si="14"/>
        <v>33279491.199999999</v>
      </c>
      <c r="Y50" s="9" t="s">
        <v>2658</v>
      </c>
      <c r="Z50" s="16">
        <v>0</v>
      </c>
      <c r="AA50" s="16">
        <v>0</v>
      </c>
      <c r="AB50" s="16">
        <v>0</v>
      </c>
      <c r="AC50" s="53">
        <f t="shared" si="15"/>
        <v>33279491.199999999</v>
      </c>
    </row>
    <row r="51" spans="1:29" s="7" customFormat="1" ht="93.75" customHeight="1" x14ac:dyDescent="0.25">
      <c r="A51" s="51">
        <f>IF(OR(D51=0,D51=""),"",COUNTA($D$20:D51))</f>
        <v>26</v>
      </c>
      <c r="B51" s="9" t="s">
        <v>1704</v>
      </c>
      <c r="C51" s="11" t="s">
        <v>1591</v>
      </c>
      <c r="D51" s="16">
        <v>1987</v>
      </c>
      <c r="E51" s="95">
        <v>5438.1</v>
      </c>
      <c r="F51" s="95">
        <v>3792.3</v>
      </c>
      <c r="G51" s="95">
        <v>1645.8</v>
      </c>
      <c r="H51" s="9" t="s">
        <v>732</v>
      </c>
      <c r="I51" s="9">
        <v>2</v>
      </c>
      <c r="J51" s="9">
        <v>2</v>
      </c>
      <c r="K51" s="9"/>
      <c r="L51" s="95"/>
      <c r="M51" s="95"/>
      <c r="N51" s="95"/>
      <c r="O51" s="95"/>
      <c r="P51" s="95"/>
      <c r="Q51" s="95">
        <f t="shared" si="19"/>
        <v>8047696</v>
      </c>
      <c r="R51" s="95"/>
      <c r="S51" s="95"/>
      <c r="T51" s="95"/>
      <c r="U51" s="95"/>
      <c r="V51" s="95">
        <f t="shared" si="13"/>
        <v>261028.80000000002</v>
      </c>
      <c r="W51" s="9"/>
      <c r="X51" s="95">
        <f t="shared" si="14"/>
        <v>8308724.7999999998</v>
      </c>
      <c r="Y51" s="9" t="s">
        <v>2658</v>
      </c>
      <c r="Z51" s="16">
        <v>0</v>
      </c>
      <c r="AA51" s="16">
        <v>0</v>
      </c>
      <c r="AB51" s="16">
        <v>0</v>
      </c>
      <c r="AC51" s="53">
        <f t="shared" si="15"/>
        <v>8308724.7999999998</v>
      </c>
    </row>
    <row r="52" spans="1:29" s="7" customFormat="1" ht="93.75" customHeight="1" x14ac:dyDescent="0.25">
      <c r="A52" s="51">
        <f>IF(OR(D52=0,D52=""),"",COUNTA($D$20:D52))</f>
        <v>27</v>
      </c>
      <c r="B52" s="9" t="s">
        <v>1705</v>
      </c>
      <c r="C52" s="11" t="s">
        <v>1592</v>
      </c>
      <c r="D52" s="16">
        <v>1987</v>
      </c>
      <c r="E52" s="95">
        <v>8441.2000000000007</v>
      </c>
      <c r="F52" s="95">
        <v>5678.7</v>
      </c>
      <c r="G52" s="95">
        <v>0</v>
      </c>
      <c r="H52" s="9" t="s">
        <v>732</v>
      </c>
      <c r="I52" s="9">
        <v>3</v>
      </c>
      <c r="J52" s="9">
        <v>3</v>
      </c>
      <c r="K52" s="9"/>
      <c r="L52" s="95"/>
      <c r="M52" s="95"/>
      <c r="N52" s="95"/>
      <c r="O52" s="95"/>
      <c r="P52" s="95"/>
      <c r="Q52" s="95">
        <f t="shared" si="19"/>
        <v>12071544</v>
      </c>
      <c r="R52" s="95"/>
      <c r="S52" s="95"/>
      <c r="T52" s="95"/>
      <c r="U52" s="95"/>
      <c r="V52" s="95">
        <f t="shared" si="13"/>
        <v>405177.60000000003</v>
      </c>
      <c r="W52" s="9"/>
      <c r="X52" s="95">
        <f t="shared" si="14"/>
        <v>12476721.6</v>
      </c>
      <c r="Y52" s="9" t="s">
        <v>2658</v>
      </c>
      <c r="Z52" s="16">
        <v>0</v>
      </c>
      <c r="AA52" s="16">
        <v>0</v>
      </c>
      <c r="AB52" s="16">
        <v>0</v>
      </c>
      <c r="AC52" s="53">
        <f t="shared" si="15"/>
        <v>12476721.6</v>
      </c>
    </row>
    <row r="53" spans="1:29" s="7" customFormat="1" ht="93.75" customHeight="1" x14ac:dyDescent="0.25">
      <c r="A53" s="51">
        <f>IF(OR(D53=0,D53=""),"",COUNTA($D$20:D53))</f>
        <v>28</v>
      </c>
      <c r="B53" s="9" t="s">
        <v>1732</v>
      </c>
      <c r="C53" s="11" t="s">
        <v>1593</v>
      </c>
      <c r="D53" s="16">
        <v>1987</v>
      </c>
      <c r="E53" s="95">
        <v>11254.5</v>
      </c>
      <c r="F53" s="95">
        <v>7594</v>
      </c>
      <c r="G53" s="95">
        <v>0</v>
      </c>
      <c r="H53" s="9" t="s">
        <v>732</v>
      </c>
      <c r="I53" s="9">
        <v>4</v>
      </c>
      <c r="J53" s="9">
        <v>4</v>
      </c>
      <c r="K53" s="9"/>
      <c r="L53" s="95"/>
      <c r="M53" s="95"/>
      <c r="N53" s="95"/>
      <c r="O53" s="95"/>
      <c r="P53" s="95"/>
      <c r="Q53" s="95">
        <f t="shared" si="19"/>
        <v>16095392</v>
      </c>
      <c r="R53" s="95"/>
      <c r="S53" s="95"/>
      <c r="T53" s="95"/>
      <c r="U53" s="95"/>
      <c r="V53" s="95">
        <f t="shared" si="13"/>
        <v>540216</v>
      </c>
      <c r="W53" s="9"/>
      <c r="X53" s="95">
        <f t="shared" si="14"/>
        <v>16635608</v>
      </c>
      <c r="Y53" s="9" t="s">
        <v>2658</v>
      </c>
      <c r="Z53" s="16">
        <v>0</v>
      </c>
      <c r="AA53" s="16">
        <v>0</v>
      </c>
      <c r="AB53" s="16">
        <v>0</v>
      </c>
      <c r="AC53" s="53">
        <f t="shared" si="15"/>
        <v>16635608</v>
      </c>
    </row>
    <row r="54" spans="1:29" s="7" customFormat="1" ht="93.75" customHeight="1" x14ac:dyDescent="0.25">
      <c r="A54" s="51">
        <f>IF(OR(D54=0,D54=""),"",COUNTA($D$20:D54))</f>
        <v>29</v>
      </c>
      <c r="B54" s="9" t="s">
        <v>1707</v>
      </c>
      <c r="C54" s="11" t="s">
        <v>1594</v>
      </c>
      <c r="D54" s="16">
        <v>1988</v>
      </c>
      <c r="E54" s="95">
        <v>8447.7999999999993</v>
      </c>
      <c r="F54" s="95">
        <v>5687.8</v>
      </c>
      <c r="G54" s="95">
        <v>2760</v>
      </c>
      <c r="H54" s="9" t="s">
        <v>732</v>
      </c>
      <c r="I54" s="9">
        <v>3</v>
      </c>
      <c r="J54" s="9">
        <v>3</v>
      </c>
      <c r="K54" s="9"/>
      <c r="L54" s="95"/>
      <c r="M54" s="95"/>
      <c r="N54" s="95"/>
      <c r="O54" s="95"/>
      <c r="P54" s="95"/>
      <c r="Q54" s="95">
        <f t="shared" si="19"/>
        <v>12071544</v>
      </c>
      <c r="R54" s="95"/>
      <c r="S54" s="95"/>
      <c r="T54" s="95"/>
      <c r="U54" s="95"/>
      <c r="V54" s="95">
        <f t="shared" si="13"/>
        <v>405494.39999999997</v>
      </c>
      <c r="W54" s="9"/>
      <c r="X54" s="95">
        <f t="shared" si="14"/>
        <v>12477038.4</v>
      </c>
      <c r="Y54" s="9" t="s">
        <v>2658</v>
      </c>
      <c r="Z54" s="16">
        <v>0</v>
      </c>
      <c r="AA54" s="16">
        <v>0</v>
      </c>
      <c r="AB54" s="16">
        <v>0</v>
      </c>
      <c r="AC54" s="53">
        <f t="shared" si="15"/>
        <v>12477038.4</v>
      </c>
    </row>
    <row r="55" spans="1:29" s="7" customFormat="1" ht="93.75" customHeight="1" x14ac:dyDescent="0.25">
      <c r="A55" s="51">
        <f>IF(OR(D55=0,D55=""),"",COUNTA($D$20:D55))</f>
        <v>30</v>
      </c>
      <c r="B55" s="9" t="s">
        <v>1708</v>
      </c>
      <c r="C55" s="11" t="s">
        <v>1595</v>
      </c>
      <c r="D55" s="16">
        <v>1988</v>
      </c>
      <c r="E55" s="95">
        <v>5660.2</v>
      </c>
      <c r="F55" s="95">
        <v>3822.8</v>
      </c>
      <c r="G55" s="95">
        <v>1837.4</v>
      </c>
      <c r="H55" s="9" t="s">
        <v>732</v>
      </c>
      <c r="I55" s="9">
        <v>1</v>
      </c>
      <c r="J55" s="9">
        <v>1</v>
      </c>
      <c r="K55" s="9"/>
      <c r="L55" s="95"/>
      <c r="M55" s="95"/>
      <c r="N55" s="95"/>
      <c r="O55" s="95"/>
      <c r="P55" s="95"/>
      <c r="Q55" s="95">
        <f t="shared" si="19"/>
        <v>4023848</v>
      </c>
      <c r="R55" s="95"/>
      <c r="S55" s="95"/>
      <c r="T55" s="95"/>
      <c r="U55" s="95"/>
      <c r="V55" s="95">
        <f t="shared" si="13"/>
        <v>271689.59999999998</v>
      </c>
      <c r="W55" s="9"/>
      <c r="X55" s="95">
        <f t="shared" si="14"/>
        <v>4295537.5999999996</v>
      </c>
      <c r="Y55" s="9" t="s">
        <v>2658</v>
      </c>
      <c r="Z55" s="16">
        <v>0</v>
      </c>
      <c r="AA55" s="16">
        <v>0</v>
      </c>
      <c r="AB55" s="16">
        <v>0</v>
      </c>
      <c r="AC55" s="53">
        <f t="shared" si="15"/>
        <v>4295537.5999999996</v>
      </c>
    </row>
    <row r="56" spans="1:29" s="7" customFormat="1" ht="93.75" customHeight="1" x14ac:dyDescent="0.25">
      <c r="A56" s="51">
        <f>IF(OR(D56=0,D56=""),"",COUNTA($D$20:D56))</f>
        <v>31</v>
      </c>
      <c r="B56" s="9" t="s">
        <v>1741</v>
      </c>
      <c r="C56" s="11" t="s">
        <v>1596</v>
      </c>
      <c r="D56" s="16">
        <v>1988</v>
      </c>
      <c r="E56" s="95">
        <v>22314.9</v>
      </c>
      <c r="F56" s="95">
        <v>9370.2000000000007</v>
      </c>
      <c r="G56" s="95">
        <v>9691.1</v>
      </c>
      <c r="H56" s="9" t="s">
        <v>732</v>
      </c>
      <c r="I56" s="9">
        <v>8</v>
      </c>
      <c r="J56" s="9">
        <v>8</v>
      </c>
      <c r="K56" s="9"/>
      <c r="L56" s="95"/>
      <c r="M56" s="95"/>
      <c r="N56" s="95"/>
      <c r="O56" s="95"/>
      <c r="P56" s="95"/>
      <c r="Q56" s="95">
        <f t="shared" si="19"/>
        <v>32190784</v>
      </c>
      <c r="R56" s="95"/>
      <c r="S56" s="95"/>
      <c r="T56" s="95"/>
      <c r="U56" s="95"/>
      <c r="V56" s="95">
        <f t="shared" si="13"/>
        <v>1071115.2000000002</v>
      </c>
      <c r="W56" s="9"/>
      <c r="X56" s="95">
        <f t="shared" si="14"/>
        <v>33261899.199999999</v>
      </c>
      <c r="Y56" s="9" t="s">
        <v>2658</v>
      </c>
      <c r="Z56" s="16">
        <v>0</v>
      </c>
      <c r="AA56" s="16">
        <v>0</v>
      </c>
      <c r="AB56" s="16">
        <v>0</v>
      </c>
      <c r="AC56" s="53">
        <f t="shared" si="15"/>
        <v>33261899.199999999</v>
      </c>
    </row>
    <row r="57" spans="1:29" s="7" customFormat="1" ht="93.75" customHeight="1" x14ac:dyDescent="0.25">
      <c r="A57" s="51">
        <f>IF(OR(D57=0,D57=""),"",COUNTA($D$20:D57))</f>
        <v>32</v>
      </c>
      <c r="B57" s="9" t="s">
        <v>1701</v>
      </c>
      <c r="C57" s="11" t="s">
        <v>1597</v>
      </c>
      <c r="D57" s="16">
        <v>1989</v>
      </c>
      <c r="E57" s="95">
        <v>5484</v>
      </c>
      <c r="F57" s="95">
        <v>3788.7</v>
      </c>
      <c r="G57" s="95">
        <v>1676.9</v>
      </c>
      <c r="H57" s="9" t="s">
        <v>732</v>
      </c>
      <c r="I57" s="9">
        <v>2</v>
      </c>
      <c r="J57" s="9">
        <v>2</v>
      </c>
      <c r="K57" s="9"/>
      <c r="L57" s="95"/>
      <c r="M57" s="95"/>
      <c r="N57" s="95"/>
      <c r="O57" s="95"/>
      <c r="P57" s="95"/>
      <c r="Q57" s="95">
        <f t="shared" si="19"/>
        <v>8047696</v>
      </c>
      <c r="R57" s="95"/>
      <c r="S57" s="95"/>
      <c r="T57" s="95"/>
      <c r="U57" s="95"/>
      <c r="V57" s="95">
        <f t="shared" si="13"/>
        <v>263232</v>
      </c>
      <c r="W57" s="9"/>
      <c r="X57" s="95">
        <f t="shared" si="14"/>
        <v>8310928</v>
      </c>
      <c r="Y57" s="9" t="s">
        <v>2658</v>
      </c>
      <c r="Z57" s="16">
        <v>0</v>
      </c>
      <c r="AA57" s="16">
        <v>0</v>
      </c>
      <c r="AB57" s="16">
        <v>0</v>
      </c>
      <c r="AC57" s="53">
        <f t="shared" si="15"/>
        <v>8310928</v>
      </c>
    </row>
    <row r="58" spans="1:29" s="7" customFormat="1" ht="93.75" customHeight="1" x14ac:dyDescent="0.25">
      <c r="A58" s="51">
        <f>IF(OR(D58=0,D58=""),"",COUNTA($D$20:D58))</f>
        <v>33</v>
      </c>
      <c r="B58" s="9" t="s">
        <v>1709</v>
      </c>
      <c r="C58" s="11" t="s">
        <v>1598</v>
      </c>
      <c r="D58" s="16">
        <v>1989</v>
      </c>
      <c r="E58" s="95">
        <v>8298.6</v>
      </c>
      <c r="F58" s="95">
        <v>5657.4</v>
      </c>
      <c r="G58" s="95">
        <v>2641.2</v>
      </c>
      <c r="H58" s="9" t="s">
        <v>732</v>
      </c>
      <c r="I58" s="9">
        <v>3</v>
      </c>
      <c r="J58" s="9">
        <v>3</v>
      </c>
      <c r="K58" s="9"/>
      <c r="L58" s="95"/>
      <c r="M58" s="95"/>
      <c r="N58" s="95"/>
      <c r="O58" s="95"/>
      <c r="P58" s="95"/>
      <c r="Q58" s="95">
        <f t="shared" si="19"/>
        <v>12071544</v>
      </c>
      <c r="R58" s="95"/>
      <c r="S58" s="95"/>
      <c r="T58" s="95"/>
      <c r="U58" s="95"/>
      <c r="V58" s="95">
        <f t="shared" si="13"/>
        <v>398332.80000000005</v>
      </c>
      <c r="W58" s="9"/>
      <c r="X58" s="95">
        <f t="shared" si="14"/>
        <v>12469876.800000001</v>
      </c>
      <c r="Y58" s="9" t="s">
        <v>2658</v>
      </c>
      <c r="Z58" s="16">
        <v>0</v>
      </c>
      <c r="AA58" s="16">
        <v>0</v>
      </c>
      <c r="AB58" s="16">
        <v>0</v>
      </c>
      <c r="AC58" s="53">
        <f t="shared" si="15"/>
        <v>12469876.800000001</v>
      </c>
    </row>
    <row r="59" spans="1:29" s="7" customFormat="1" ht="93.75" customHeight="1" x14ac:dyDescent="0.25">
      <c r="A59" s="51">
        <f>IF(OR(D59=0,D59=""),"",COUNTA($D$20:D59))</f>
        <v>34</v>
      </c>
      <c r="B59" s="9" t="s">
        <v>1710</v>
      </c>
      <c r="C59" s="11" t="s">
        <v>1599</v>
      </c>
      <c r="D59" s="16">
        <v>1989</v>
      </c>
      <c r="E59" s="95">
        <v>8480.9</v>
      </c>
      <c r="F59" s="95">
        <v>5678.7</v>
      </c>
      <c r="G59" s="95">
        <v>2802.2000000000003</v>
      </c>
      <c r="H59" s="9" t="s">
        <v>732</v>
      </c>
      <c r="I59" s="9">
        <v>3</v>
      </c>
      <c r="J59" s="9">
        <v>3</v>
      </c>
      <c r="K59" s="9"/>
      <c r="L59" s="95"/>
      <c r="M59" s="95"/>
      <c r="N59" s="95"/>
      <c r="O59" s="95"/>
      <c r="P59" s="95"/>
      <c r="Q59" s="95">
        <f t="shared" si="19"/>
        <v>12071544</v>
      </c>
      <c r="R59" s="95"/>
      <c r="S59" s="95"/>
      <c r="T59" s="95"/>
      <c r="U59" s="95"/>
      <c r="V59" s="95">
        <f t="shared" si="13"/>
        <v>407083.19999999995</v>
      </c>
      <c r="W59" s="9"/>
      <c r="X59" s="95">
        <f t="shared" si="14"/>
        <v>12478627.199999999</v>
      </c>
      <c r="Y59" s="9" t="s">
        <v>2658</v>
      </c>
      <c r="Z59" s="16">
        <v>0</v>
      </c>
      <c r="AA59" s="16">
        <v>0</v>
      </c>
      <c r="AB59" s="16">
        <v>0</v>
      </c>
      <c r="AC59" s="53">
        <f t="shared" si="15"/>
        <v>12478627.199999999</v>
      </c>
    </row>
    <row r="60" spans="1:29" s="7" customFormat="1" ht="93.75" customHeight="1" x14ac:dyDescent="0.25">
      <c r="A60" s="51">
        <f>IF(OR(D60=0,D60=""),"",COUNTA($D$20:D60))</f>
        <v>35</v>
      </c>
      <c r="B60" s="9" t="s">
        <v>1711</v>
      </c>
      <c r="C60" s="11" t="s">
        <v>1600</v>
      </c>
      <c r="D60" s="16">
        <v>1989</v>
      </c>
      <c r="E60" s="95">
        <v>20595</v>
      </c>
      <c r="F60" s="95">
        <v>13264.7</v>
      </c>
      <c r="G60" s="95">
        <v>0</v>
      </c>
      <c r="H60" s="9" t="s">
        <v>732</v>
      </c>
      <c r="I60" s="9">
        <v>7</v>
      </c>
      <c r="J60" s="9">
        <v>7</v>
      </c>
      <c r="K60" s="9"/>
      <c r="L60" s="95"/>
      <c r="M60" s="95"/>
      <c r="N60" s="95"/>
      <c r="O60" s="95"/>
      <c r="P60" s="95"/>
      <c r="Q60" s="95">
        <f t="shared" si="19"/>
        <v>28166936</v>
      </c>
      <c r="R60" s="95"/>
      <c r="S60" s="95"/>
      <c r="T60" s="95"/>
      <c r="U60" s="95"/>
      <c r="V60" s="95">
        <f t="shared" si="13"/>
        <v>988560</v>
      </c>
      <c r="W60" s="9"/>
      <c r="X60" s="95">
        <f t="shared" si="14"/>
        <v>29155496</v>
      </c>
      <c r="Y60" s="9" t="s">
        <v>2658</v>
      </c>
      <c r="Z60" s="16">
        <v>0</v>
      </c>
      <c r="AA60" s="16">
        <v>0</v>
      </c>
      <c r="AB60" s="16">
        <v>0</v>
      </c>
      <c r="AC60" s="53">
        <f t="shared" si="15"/>
        <v>29155496</v>
      </c>
    </row>
    <row r="61" spans="1:29" s="7" customFormat="1" ht="93.75" customHeight="1" x14ac:dyDescent="0.25">
      <c r="A61" s="51">
        <f>IF(OR(D61=0,D61=""),"",COUNTA($D$20:D61))</f>
        <v>36</v>
      </c>
      <c r="B61" s="9" t="s">
        <v>1713</v>
      </c>
      <c r="C61" s="11" t="s">
        <v>1601</v>
      </c>
      <c r="D61" s="16">
        <v>1989</v>
      </c>
      <c r="E61" s="95">
        <v>8332.7000000000007</v>
      </c>
      <c r="F61" s="95">
        <v>5822.5</v>
      </c>
      <c r="G61" s="95">
        <v>2510.1999999999998</v>
      </c>
      <c r="H61" s="9" t="s">
        <v>732</v>
      </c>
      <c r="I61" s="9">
        <v>3</v>
      </c>
      <c r="J61" s="9">
        <v>3</v>
      </c>
      <c r="K61" s="9"/>
      <c r="L61" s="95"/>
      <c r="M61" s="95"/>
      <c r="N61" s="95"/>
      <c r="O61" s="95"/>
      <c r="P61" s="95"/>
      <c r="Q61" s="95">
        <f t="shared" si="19"/>
        <v>12071544</v>
      </c>
      <c r="R61" s="95"/>
      <c r="S61" s="95"/>
      <c r="T61" s="95"/>
      <c r="U61" s="95"/>
      <c r="V61" s="95">
        <f t="shared" si="13"/>
        <v>399969.60000000003</v>
      </c>
      <c r="W61" s="9"/>
      <c r="X61" s="95">
        <f t="shared" si="14"/>
        <v>12471513.6</v>
      </c>
      <c r="Y61" s="9" t="s">
        <v>2658</v>
      </c>
      <c r="Z61" s="16">
        <v>0</v>
      </c>
      <c r="AA61" s="16">
        <v>0</v>
      </c>
      <c r="AB61" s="16">
        <v>0</v>
      </c>
      <c r="AC61" s="53">
        <f t="shared" si="15"/>
        <v>12471513.6</v>
      </c>
    </row>
    <row r="62" spans="1:29" s="7" customFormat="1" ht="93.75" customHeight="1" x14ac:dyDescent="0.25">
      <c r="A62" s="51">
        <f>IF(OR(D62=0,D62=""),"",COUNTA($D$20:D62))</f>
        <v>37</v>
      </c>
      <c r="B62" s="9" t="s">
        <v>1729</v>
      </c>
      <c r="C62" s="11" t="s">
        <v>1602</v>
      </c>
      <c r="D62" s="16">
        <v>1989</v>
      </c>
      <c r="E62" s="95">
        <v>11440.1</v>
      </c>
      <c r="F62" s="95">
        <v>7812.8</v>
      </c>
      <c r="G62" s="95">
        <v>3627.5</v>
      </c>
      <c r="H62" s="9" t="s">
        <v>732</v>
      </c>
      <c r="I62" s="9">
        <v>4</v>
      </c>
      <c r="J62" s="9">
        <v>4</v>
      </c>
      <c r="K62" s="9"/>
      <c r="L62" s="95"/>
      <c r="M62" s="95"/>
      <c r="N62" s="95"/>
      <c r="O62" s="95"/>
      <c r="P62" s="95"/>
      <c r="Q62" s="95">
        <f t="shared" si="19"/>
        <v>16095392</v>
      </c>
      <c r="R62" s="95"/>
      <c r="S62" s="95"/>
      <c r="T62" s="95"/>
      <c r="U62" s="95"/>
      <c r="V62" s="95">
        <f t="shared" si="13"/>
        <v>549124.80000000005</v>
      </c>
      <c r="W62" s="9"/>
      <c r="X62" s="95">
        <f t="shared" si="14"/>
        <v>16644516.800000001</v>
      </c>
      <c r="Y62" s="9" t="s">
        <v>2658</v>
      </c>
      <c r="Z62" s="16">
        <v>0</v>
      </c>
      <c r="AA62" s="16">
        <v>0</v>
      </c>
      <c r="AB62" s="16">
        <v>0</v>
      </c>
      <c r="AC62" s="53">
        <f t="shared" si="15"/>
        <v>16644516.800000001</v>
      </c>
    </row>
    <row r="63" spans="1:29" s="7" customFormat="1" ht="93.75" customHeight="1" x14ac:dyDescent="0.25">
      <c r="A63" s="51">
        <f>IF(OR(D63=0,D63=""),"",COUNTA($D$20:D63))</f>
        <v>38</v>
      </c>
      <c r="B63" s="9" t="s">
        <v>1740</v>
      </c>
      <c r="C63" s="11" t="s">
        <v>1603</v>
      </c>
      <c r="D63" s="16">
        <v>1989</v>
      </c>
      <c r="E63" s="95">
        <v>5683.6</v>
      </c>
      <c r="F63" s="95">
        <v>2374</v>
      </c>
      <c r="G63" s="95">
        <v>2611.6</v>
      </c>
      <c r="H63" s="9" t="s">
        <v>732</v>
      </c>
      <c r="I63" s="9">
        <v>2</v>
      </c>
      <c r="J63" s="9">
        <v>2</v>
      </c>
      <c r="K63" s="9"/>
      <c r="L63" s="95"/>
      <c r="M63" s="95"/>
      <c r="N63" s="95"/>
      <c r="O63" s="95"/>
      <c r="P63" s="95"/>
      <c r="Q63" s="95">
        <f t="shared" si="19"/>
        <v>8047696</v>
      </c>
      <c r="R63" s="95"/>
      <c r="S63" s="95"/>
      <c r="T63" s="95"/>
      <c r="U63" s="95"/>
      <c r="V63" s="95">
        <f t="shared" si="13"/>
        <v>272812.80000000005</v>
      </c>
      <c r="W63" s="9"/>
      <c r="X63" s="95">
        <f t="shared" si="14"/>
        <v>8320508.7999999998</v>
      </c>
      <c r="Y63" s="9" t="s">
        <v>2658</v>
      </c>
      <c r="Z63" s="16">
        <v>0</v>
      </c>
      <c r="AA63" s="16">
        <v>0</v>
      </c>
      <c r="AB63" s="16">
        <v>0</v>
      </c>
      <c r="AC63" s="53">
        <f t="shared" si="15"/>
        <v>8320508.7999999998</v>
      </c>
    </row>
    <row r="64" spans="1:29" s="7" customFormat="1" ht="93.75" customHeight="1" x14ac:dyDescent="0.25">
      <c r="A64" s="51">
        <f>IF(OR(D64=0,D64=""),"",COUNTA($D$20:D64))</f>
        <v>39</v>
      </c>
      <c r="B64" s="9" t="s">
        <v>1700</v>
      </c>
      <c r="C64" s="11" t="s">
        <v>1604</v>
      </c>
      <c r="D64" s="16">
        <v>1990</v>
      </c>
      <c r="E64" s="95">
        <v>8260.25</v>
      </c>
      <c r="F64" s="95">
        <v>5684.8</v>
      </c>
      <c r="G64" s="95">
        <v>0</v>
      </c>
      <c r="H64" s="9" t="s">
        <v>732</v>
      </c>
      <c r="I64" s="9">
        <v>3</v>
      </c>
      <c r="J64" s="9">
        <v>3</v>
      </c>
      <c r="K64" s="9"/>
      <c r="L64" s="95"/>
      <c r="M64" s="95"/>
      <c r="N64" s="95"/>
      <c r="O64" s="95"/>
      <c r="P64" s="95"/>
      <c r="Q64" s="95">
        <f t="shared" si="19"/>
        <v>12071544</v>
      </c>
      <c r="R64" s="95"/>
      <c r="S64" s="95"/>
      <c r="T64" s="95"/>
      <c r="U64" s="95"/>
      <c r="V64" s="95">
        <f t="shared" si="13"/>
        <v>396492</v>
      </c>
      <c r="W64" s="9"/>
      <c r="X64" s="95">
        <f t="shared" si="14"/>
        <v>12468036</v>
      </c>
      <c r="Y64" s="9" t="s">
        <v>2658</v>
      </c>
      <c r="Z64" s="16">
        <v>0</v>
      </c>
      <c r="AA64" s="16">
        <v>0</v>
      </c>
      <c r="AB64" s="16">
        <v>0</v>
      </c>
      <c r="AC64" s="53">
        <f t="shared" si="15"/>
        <v>12468036</v>
      </c>
    </row>
    <row r="65" spans="1:29" s="7" customFormat="1" ht="93.75" customHeight="1" x14ac:dyDescent="0.25">
      <c r="A65" s="51">
        <f>IF(OR(D65=0,D65=""),"",COUNTA($D$20:D65))</f>
        <v>40</v>
      </c>
      <c r="B65" s="9" t="s">
        <v>1703</v>
      </c>
      <c r="C65" s="11" t="s">
        <v>1605</v>
      </c>
      <c r="D65" s="16">
        <v>1990</v>
      </c>
      <c r="E65" s="95">
        <v>7948.06</v>
      </c>
      <c r="F65" s="95">
        <v>5859.66</v>
      </c>
      <c r="G65" s="95">
        <v>2088.4</v>
      </c>
      <c r="H65" s="9" t="s">
        <v>732</v>
      </c>
      <c r="I65" s="9">
        <v>3</v>
      </c>
      <c r="J65" s="9">
        <v>3</v>
      </c>
      <c r="K65" s="9"/>
      <c r="L65" s="95"/>
      <c r="M65" s="95"/>
      <c r="N65" s="95"/>
      <c r="O65" s="95"/>
      <c r="P65" s="95"/>
      <c r="Q65" s="95">
        <f t="shared" si="19"/>
        <v>12071544</v>
      </c>
      <c r="R65" s="95"/>
      <c r="S65" s="95"/>
      <c r="T65" s="95"/>
      <c r="U65" s="95"/>
      <c r="V65" s="95">
        <f t="shared" si="13"/>
        <v>381506.88</v>
      </c>
      <c r="W65" s="9"/>
      <c r="X65" s="95">
        <f t="shared" si="14"/>
        <v>12453050.880000001</v>
      </c>
      <c r="Y65" s="9" t="s">
        <v>2658</v>
      </c>
      <c r="Z65" s="16">
        <v>0</v>
      </c>
      <c r="AA65" s="16">
        <v>0</v>
      </c>
      <c r="AB65" s="16">
        <v>0</v>
      </c>
      <c r="AC65" s="53">
        <f t="shared" si="15"/>
        <v>12453050.880000001</v>
      </c>
    </row>
    <row r="66" spans="1:29" s="7" customFormat="1" ht="93.75" customHeight="1" x14ac:dyDescent="0.25">
      <c r="A66" s="51">
        <f>IF(OR(D66=0,D66=""),"",COUNTA($D$20:D66))</f>
        <v>41</v>
      </c>
      <c r="B66" s="9" t="s">
        <v>1706</v>
      </c>
      <c r="C66" s="11" t="s">
        <v>1606</v>
      </c>
      <c r="D66" s="16">
        <v>1990</v>
      </c>
      <c r="E66" s="95">
        <v>20087.3</v>
      </c>
      <c r="F66" s="95">
        <v>13193.88</v>
      </c>
      <c r="G66" s="95">
        <v>6893.4000000000005</v>
      </c>
      <c r="H66" s="9" t="s">
        <v>732</v>
      </c>
      <c r="I66" s="9">
        <v>7</v>
      </c>
      <c r="J66" s="9">
        <v>7</v>
      </c>
      <c r="K66" s="9"/>
      <c r="L66" s="95"/>
      <c r="M66" s="95"/>
      <c r="N66" s="95"/>
      <c r="O66" s="95"/>
      <c r="P66" s="95"/>
      <c r="Q66" s="95">
        <f t="shared" si="19"/>
        <v>28166936</v>
      </c>
      <c r="R66" s="95"/>
      <c r="S66" s="95"/>
      <c r="T66" s="95"/>
      <c r="U66" s="95"/>
      <c r="V66" s="95">
        <f t="shared" si="13"/>
        <v>964190.39999999991</v>
      </c>
      <c r="W66" s="9"/>
      <c r="X66" s="95">
        <f t="shared" si="14"/>
        <v>29131126.399999999</v>
      </c>
      <c r="Y66" s="9" t="s">
        <v>2658</v>
      </c>
      <c r="Z66" s="16">
        <v>0</v>
      </c>
      <c r="AA66" s="16">
        <v>0</v>
      </c>
      <c r="AB66" s="16">
        <v>0</v>
      </c>
      <c r="AC66" s="53">
        <f t="shared" si="15"/>
        <v>29131126.399999999</v>
      </c>
    </row>
    <row r="67" spans="1:29" s="7" customFormat="1" ht="93.75" customHeight="1" x14ac:dyDescent="0.25">
      <c r="A67" s="51">
        <f>IF(OR(D67=0,D67=""),"",COUNTA($D$20:D67))</f>
        <v>42</v>
      </c>
      <c r="B67" s="9" t="s">
        <v>1722</v>
      </c>
      <c r="C67" s="11" t="s">
        <v>1607</v>
      </c>
      <c r="D67" s="16">
        <v>1990</v>
      </c>
      <c r="E67" s="95">
        <v>5960.9</v>
      </c>
      <c r="F67" s="95">
        <v>3848.6</v>
      </c>
      <c r="G67" s="95">
        <v>1946</v>
      </c>
      <c r="H67" s="9" t="s">
        <v>732</v>
      </c>
      <c r="I67" s="9">
        <v>2</v>
      </c>
      <c r="J67" s="9">
        <v>2</v>
      </c>
      <c r="K67" s="9"/>
      <c r="L67" s="95"/>
      <c r="M67" s="95"/>
      <c r="N67" s="95"/>
      <c r="O67" s="95"/>
      <c r="P67" s="95"/>
      <c r="Q67" s="95">
        <f t="shared" si="19"/>
        <v>8047696</v>
      </c>
      <c r="R67" s="95"/>
      <c r="S67" s="95"/>
      <c r="T67" s="95"/>
      <c r="U67" s="95"/>
      <c r="V67" s="95">
        <f t="shared" si="13"/>
        <v>286123.19999999995</v>
      </c>
      <c r="W67" s="9"/>
      <c r="X67" s="95">
        <f t="shared" si="14"/>
        <v>8333819.2000000002</v>
      </c>
      <c r="Y67" s="9" t="s">
        <v>2658</v>
      </c>
      <c r="Z67" s="16">
        <v>0</v>
      </c>
      <c r="AA67" s="16">
        <v>0</v>
      </c>
      <c r="AB67" s="16">
        <v>0</v>
      </c>
      <c r="AC67" s="53">
        <f t="shared" si="15"/>
        <v>8333819.2000000002</v>
      </c>
    </row>
    <row r="68" spans="1:29" s="7" customFormat="1" ht="93.75" customHeight="1" x14ac:dyDescent="0.25">
      <c r="A68" s="51">
        <f>IF(OR(D68=0,D68=""),"",COUNTA($D$20:D68))</f>
        <v>43</v>
      </c>
      <c r="B68" s="9" t="s">
        <v>1738</v>
      </c>
      <c r="C68" s="11" t="s">
        <v>1608</v>
      </c>
      <c r="D68" s="16">
        <v>1990</v>
      </c>
      <c r="E68" s="95">
        <v>12696.2</v>
      </c>
      <c r="F68" s="95">
        <v>4236.8999999999996</v>
      </c>
      <c r="G68" s="95">
        <v>5881.3</v>
      </c>
      <c r="H68" s="9" t="s">
        <v>732</v>
      </c>
      <c r="I68" s="9">
        <v>4</v>
      </c>
      <c r="J68" s="9">
        <v>4</v>
      </c>
      <c r="K68" s="9"/>
      <c r="L68" s="95"/>
      <c r="M68" s="95"/>
      <c r="N68" s="95"/>
      <c r="O68" s="95"/>
      <c r="P68" s="95"/>
      <c r="Q68" s="95">
        <f t="shared" si="19"/>
        <v>16095392</v>
      </c>
      <c r="R68" s="95"/>
      <c r="S68" s="95"/>
      <c r="T68" s="95"/>
      <c r="U68" s="95"/>
      <c r="V68" s="95">
        <f t="shared" si="13"/>
        <v>609417.60000000009</v>
      </c>
      <c r="W68" s="9"/>
      <c r="X68" s="95">
        <f t="shared" si="14"/>
        <v>16704809.6</v>
      </c>
      <c r="Y68" s="9" t="s">
        <v>2658</v>
      </c>
      <c r="Z68" s="16">
        <v>0</v>
      </c>
      <c r="AA68" s="16">
        <v>0</v>
      </c>
      <c r="AB68" s="16">
        <v>0</v>
      </c>
      <c r="AC68" s="53">
        <f t="shared" si="15"/>
        <v>16704809.6</v>
      </c>
    </row>
    <row r="69" spans="1:29" s="7" customFormat="1" ht="93.75" customHeight="1" x14ac:dyDescent="0.25">
      <c r="A69" s="51">
        <f>IF(OR(D69=0,D69=""),"",COUNTA($D$20:D69))</f>
        <v>44</v>
      </c>
      <c r="B69" s="9" t="s">
        <v>1739</v>
      </c>
      <c r="C69" s="11" t="s">
        <v>1609</v>
      </c>
      <c r="D69" s="16">
        <v>1990</v>
      </c>
      <c r="E69" s="95">
        <v>5659.4</v>
      </c>
      <c r="F69" s="95">
        <v>2385.3000000000002</v>
      </c>
      <c r="G69" s="95">
        <v>2408.4</v>
      </c>
      <c r="H69" s="9" t="s">
        <v>732</v>
      </c>
      <c r="I69" s="9">
        <v>2</v>
      </c>
      <c r="J69" s="9">
        <v>2</v>
      </c>
      <c r="K69" s="9"/>
      <c r="L69" s="95"/>
      <c r="M69" s="95"/>
      <c r="N69" s="95"/>
      <c r="O69" s="95"/>
      <c r="P69" s="95"/>
      <c r="Q69" s="95">
        <f t="shared" si="19"/>
        <v>8047696</v>
      </c>
      <c r="R69" s="95"/>
      <c r="S69" s="95"/>
      <c r="T69" s="95"/>
      <c r="U69" s="95"/>
      <c r="V69" s="95">
        <f t="shared" si="13"/>
        <v>271651.19999999995</v>
      </c>
      <c r="W69" s="9"/>
      <c r="X69" s="95">
        <f t="shared" si="14"/>
        <v>8319347.2000000002</v>
      </c>
      <c r="Y69" s="9" t="s">
        <v>2658</v>
      </c>
      <c r="Z69" s="16">
        <v>0</v>
      </c>
      <c r="AA69" s="16">
        <v>0</v>
      </c>
      <c r="AB69" s="16">
        <v>0</v>
      </c>
      <c r="AC69" s="53">
        <f t="shared" si="15"/>
        <v>8319347.2000000002</v>
      </c>
    </row>
    <row r="70" spans="1:29" s="7" customFormat="1" ht="93.75" customHeight="1" x14ac:dyDescent="0.25">
      <c r="A70" s="51">
        <f>IF(OR(D70=0,D70=""),"",COUNTA($D$20:D70))</f>
        <v>45</v>
      </c>
      <c r="B70" s="9" t="s">
        <v>1695</v>
      </c>
      <c r="C70" s="11" t="s">
        <v>1610</v>
      </c>
      <c r="D70" s="16">
        <v>1991</v>
      </c>
      <c r="E70" s="95">
        <v>7441.5</v>
      </c>
      <c r="F70" s="95">
        <v>2357.6999999999998</v>
      </c>
      <c r="G70" s="95">
        <v>3922.7000000000003</v>
      </c>
      <c r="H70" s="9" t="s">
        <v>732</v>
      </c>
      <c r="I70" s="9">
        <v>2</v>
      </c>
      <c r="J70" s="9">
        <v>2</v>
      </c>
      <c r="K70" s="9"/>
      <c r="L70" s="95"/>
      <c r="M70" s="95"/>
      <c r="N70" s="95"/>
      <c r="O70" s="95"/>
      <c r="P70" s="95"/>
      <c r="Q70" s="95">
        <f t="shared" si="19"/>
        <v>8047696</v>
      </c>
      <c r="R70" s="95"/>
      <c r="S70" s="95"/>
      <c r="T70" s="95"/>
      <c r="U70" s="95"/>
      <c r="V70" s="95">
        <f t="shared" si="13"/>
        <v>357192</v>
      </c>
      <c r="W70" s="9"/>
      <c r="X70" s="95">
        <f t="shared" si="14"/>
        <v>8404888</v>
      </c>
      <c r="Y70" s="9" t="s">
        <v>2658</v>
      </c>
      <c r="Z70" s="16">
        <v>0</v>
      </c>
      <c r="AA70" s="16">
        <v>0</v>
      </c>
      <c r="AB70" s="16">
        <v>0</v>
      </c>
      <c r="AC70" s="53">
        <f t="shared" si="15"/>
        <v>8404888</v>
      </c>
    </row>
    <row r="71" spans="1:29" s="7" customFormat="1" ht="93.75" customHeight="1" x14ac:dyDescent="0.25">
      <c r="A71" s="51">
        <f>IF(OR(D71=0,D71=""),"",COUNTA($D$20:D71))</f>
        <v>46</v>
      </c>
      <c r="B71" s="9" t="s">
        <v>1696</v>
      </c>
      <c r="C71" s="11" t="s">
        <v>1611</v>
      </c>
      <c r="D71" s="16">
        <v>1991</v>
      </c>
      <c r="E71" s="95">
        <v>5651.2</v>
      </c>
      <c r="F71" s="95">
        <v>2357.6999999999998</v>
      </c>
      <c r="G71" s="95">
        <v>2438.1</v>
      </c>
      <c r="H71" s="9" t="s">
        <v>732</v>
      </c>
      <c r="I71" s="9">
        <v>2</v>
      </c>
      <c r="J71" s="9">
        <v>2</v>
      </c>
      <c r="K71" s="9"/>
      <c r="L71" s="95"/>
      <c r="M71" s="95"/>
      <c r="N71" s="95"/>
      <c r="O71" s="95"/>
      <c r="P71" s="95"/>
      <c r="Q71" s="95">
        <f t="shared" si="19"/>
        <v>8047696</v>
      </c>
      <c r="R71" s="95"/>
      <c r="S71" s="95"/>
      <c r="T71" s="95"/>
      <c r="U71" s="95"/>
      <c r="V71" s="95">
        <f t="shared" si="13"/>
        <v>271257.59999999998</v>
      </c>
      <c r="W71" s="9"/>
      <c r="X71" s="95">
        <f t="shared" si="14"/>
        <v>8318953.5999999996</v>
      </c>
      <c r="Y71" s="9" t="s">
        <v>2658</v>
      </c>
      <c r="Z71" s="16">
        <v>0</v>
      </c>
      <c r="AA71" s="16">
        <v>0</v>
      </c>
      <c r="AB71" s="16">
        <v>0</v>
      </c>
      <c r="AC71" s="53">
        <f t="shared" si="15"/>
        <v>8318953.5999999996</v>
      </c>
    </row>
    <row r="72" spans="1:29" s="7" customFormat="1" ht="93.75" customHeight="1" x14ac:dyDescent="0.25">
      <c r="A72" s="51">
        <f>IF(OR(D72=0,D72=""),"",COUNTA($D$20:D72))</f>
        <v>47</v>
      </c>
      <c r="B72" s="9" t="s">
        <v>1697</v>
      </c>
      <c r="C72" s="11" t="s">
        <v>1612</v>
      </c>
      <c r="D72" s="16">
        <v>1991</v>
      </c>
      <c r="E72" s="95">
        <v>11335.9</v>
      </c>
      <c r="F72" s="95">
        <v>4721.7</v>
      </c>
      <c r="G72" s="95">
        <v>5942.4</v>
      </c>
      <c r="H72" s="9" t="s">
        <v>732</v>
      </c>
      <c r="I72" s="9">
        <v>4</v>
      </c>
      <c r="J72" s="9">
        <v>4</v>
      </c>
      <c r="K72" s="9"/>
      <c r="L72" s="95"/>
      <c r="M72" s="95"/>
      <c r="N72" s="95"/>
      <c r="O72" s="95"/>
      <c r="P72" s="95"/>
      <c r="Q72" s="95">
        <f t="shared" si="19"/>
        <v>16095392</v>
      </c>
      <c r="R72" s="95"/>
      <c r="S72" s="95"/>
      <c r="T72" s="95"/>
      <c r="U72" s="95"/>
      <c r="V72" s="95">
        <f t="shared" si="13"/>
        <v>544123.19999999995</v>
      </c>
      <c r="W72" s="9"/>
      <c r="X72" s="95">
        <f t="shared" si="14"/>
        <v>16639515.199999999</v>
      </c>
      <c r="Y72" s="9" t="s">
        <v>2658</v>
      </c>
      <c r="Z72" s="16">
        <v>0</v>
      </c>
      <c r="AA72" s="16">
        <v>0</v>
      </c>
      <c r="AB72" s="16">
        <v>0</v>
      </c>
      <c r="AC72" s="53">
        <f t="shared" si="15"/>
        <v>16639515.199999999</v>
      </c>
    </row>
    <row r="73" spans="1:29" s="7" customFormat="1" ht="93.75" customHeight="1" x14ac:dyDescent="0.25">
      <c r="A73" s="51">
        <f>IF(OR(D73=0,D73=""),"",COUNTA($D$20:D73))</f>
        <v>48</v>
      </c>
      <c r="B73" s="9" t="s">
        <v>1717</v>
      </c>
      <c r="C73" s="11" t="s">
        <v>1613</v>
      </c>
      <c r="D73" s="16">
        <v>1991</v>
      </c>
      <c r="E73" s="95">
        <v>8455.85</v>
      </c>
      <c r="F73" s="95">
        <v>5692.5</v>
      </c>
      <c r="G73" s="95">
        <v>0</v>
      </c>
      <c r="H73" s="9" t="s">
        <v>732</v>
      </c>
      <c r="I73" s="9">
        <v>3</v>
      </c>
      <c r="J73" s="9">
        <v>3</v>
      </c>
      <c r="K73" s="9"/>
      <c r="L73" s="95"/>
      <c r="M73" s="95"/>
      <c r="N73" s="95"/>
      <c r="O73" s="95"/>
      <c r="P73" s="95"/>
      <c r="Q73" s="95">
        <f t="shared" si="19"/>
        <v>12071544</v>
      </c>
      <c r="R73" s="95"/>
      <c r="S73" s="95"/>
      <c r="T73" s="95"/>
      <c r="U73" s="95"/>
      <c r="V73" s="95">
        <f t="shared" si="13"/>
        <v>405880.80000000005</v>
      </c>
      <c r="W73" s="9"/>
      <c r="X73" s="95">
        <f t="shared" si="14"/>
        <v>12477424.800000001</v>
      </c>
      <c r="Y73" s="9" t="s">
        <v>2658</v>
      </c>
      <c r="Z73" s="16">
        <v>0</v>
      </c>
      <c r="AA73" s="16">
        <v>0</v>
      </c>
      <c r="AB73" s="16">
        <v>0</v>
      </c>
      <c r="AC73" s="53">
        <f t="shared" si="15"/>
        <v>12477424.800000001</v>
      </c>
    </row>
    <row r="74" spans="1:29" s="7" customFormat="1" ht="93.75" customHeight="1" x14ac:dyDescent="0.25">
      <c r="A74" s="51">
        <f>IF(OR(D74=0,D74=""),"",COUNTA($D$20:D74))</f>
        <v>49</v>
      </c>
      <c r="B74" s="9" t="s">
        <v>1718</v>
      </c>
      <c r="C74" s="11" t="s">
        <v>1614</v>
      </c>
      <c r="D74" s="16">
        <v>1991</v>
      </c>
      <c r="E74" s="95">
        <v>8458.5</v>
      </c>
      <c r="F74" s="95">
        <v>5657.5</v>
      </c>
      <c r="G74" s="95">
        <v>0</v>
      </c>
      <c r="H74" s="9" t="s">
        <v>732</v>
      </c>
      <c r="I74" s="9">
        <v>3</v>
      </c>
      <c r="J74" s="9">
        <v>3</v>
      </c>
      <c r="K74" s="9"/>
      <c r="L74" s="95"/>
      <c r="M74" s="95"/>
      <c r="N74" s="95"/>
      <c r="O74" s="95"/>
      <c r="P74" s="95"/>
      <c r="Q74" s="95">
        <f t="shared" si="19"/>
        <v>12071544</v>
      </c>
      <c r="R74" s="95"/>
      <c r="S74" s="95"/>
      <c r="T74" s="95"/>
      <c r="U74" s="95"/>
      <c r="V74" s="95">
        <f t="shared" si="13"/>
        <v>406008</v>
      </c>
      <c r="W74" s="9"/>
      <c r="X74" s="95">
        <f t="shared" si="14"/>
        <v>12477552</v>
      </c>
      <c r="Y74" s="9" t="s">
        <v>2658</v>
      </c>
      <c r="Z74" s="16">
        <v>0</v>
      </c>
      <c r="AA74" s="16">
        <v>0</v>
      </c>
      <c r="AB74" s="16">
        <v>0</v>
      </c>
      <c r="AC74" s="53">
        <f t="shared" si="15"/>
        <v>12477552</v>
      </c>
    </row>
    <row r="75" spans="1:29" s="7" customFormat="1" ht="93.75" customHeight="1" x14ac:dyDescent="0.25">
      <c r="A75" s="51">
        <f>IF(OR(D75=0,D75=""),"",COUNTA($D$20:D75))</f>
        <v>50</v>
      </c>
      <c r="B75" s="9" t="s">
        <v>1727</v>
      </c>
      <c r="C75" s="11" t="s">
        <v>1615</v>
      </c>
      <c r="D75" s="16">
        <v>1991</v>
      </c>
      <c r="E75" s="95">
        <v>8466.5</v>
      </c>
      <c r="F75" s="95">
        <v>3551</v>
      </c>
      <c r="G75" s="95">
        <v>2793.2999999999997</v>
      </c>
      <c r="H75" s="9" t="s">
        <v>732</v>
      </c>
      <c r="I75" s="9">
        <v>3</v>
      </c>
      <c r="J75" s="9">
        <v>3</v>
      </c>
      <c r="K75" s="9"/>
      <c r="L75" s="95"/>
      <c r="M75" s="95"/>
      <c r="N75" s="95"/>
      <c r="O75" s="95"/>
      <c r="P75" s="95"/>
      <c r="Q75" s="95">
        <f t="shared" si="19"/>
        <v>12071544</v>
      </c>
      <c r="R75" s="95"/>
      <c r="S75" s="95"/>
      <c r="T75" s="95"/>
      <c r="U75" s="95"/>
      <c r="V75" s="95">
        <f t="shared" si="13"/>
        <v>406392</v>
      </c>
      <c r="W75" s="9"/>
      <c r="X75" s="95">
        <f t="shared" si="14"/>
        <v>12477936</v>
      </c>
      <c r="Y75" s="9" t="s">
        <v>2658</v>
      </c>
      <c r="Z75" s="16">
        <v>0</v>
      </c>
      <c r="AA75" s="16">
        <v>0</v>
      </c>
      <c r="AB75" s="16">
        <v>0</v>
      </c>
      <c r="AC75" s="53">
        <f t="shared" si="15"/>
        <v>12477936</v>
      </c>
    </row>
    <row r="76" spans="1:29" s="7" customFormat="1" ht="93.75" customHeight="1" x14ac:dyDescent="0.25">
      <c r="A76" s="51">
        <f>IF(OR(D76=0,D76=""),"",COUNTA($D$20:D76))</f>
        <v>51</v>
      </c>
      <c r="B76" s="9" t="s">
        <v>1728</v>
      </c>
      <c r="C76" s="11" t="s">
        <v>1616</v>
      </c>
      <c r="D76" s="16">
        <v>1991</v>
      </c>
      <c r="E76" s="95">
        <v>5692.3</v>
      </c>
      <c r="F76" s="95">
        <v>3787.1</v>
      </c>
      <c r="G76" s="95">
        <v>0</v>
      </c>
      <c r="H76" s="9" t="s">
        <v>732</v>
      </c>
      <c r="I76" s="9">
        <v>2</v>
      </c>
      <c r="J76" s="9">
        <v>2</v>
      </c>
      <c r="K76" s="9"/>
      <c r="L76" s="95"/>
      <c r="M76" s="95"/>
      <c r="N76" s="95"/>
      <c r="O76" s="95"/>
      <c r="P76" s="95"/>
      <c r="Q76" s="95">
        <f t="shared" si="19"/>
        <v>8047696</v>
      </c>
      <c r="R76" s="95"/>
      <c r="S76" s="95"/>
      <c r="T76" s="95"/>
      <c r="U76" s="95"/>
      <c r="V76" s="95">
        <f t="shared" si="13"/>
        <v>273230.40000000002</v>
      </c>
      <c r="W76" s="9"/>
      <c r="X76" s="95">
        <f t="shared" si="14"/>
        <v>8320926.4000000004</v>
      </c>
      <c r="Y76" s="9" t="s">
        <v>2658</v>
      </c>
      <c r="Z76" s="16">
        <v>0</v>
      </c>
      <c r="AA76" s="16">
        <v>0</v>
      </c>
      <c r="AB76" s="16">
        <v>0</v>
      </c>
      <c r="AC76" s="53">
        <f t="shared" si="15"/>
        <v>8320926.4000000004</v>
      </c>
    </row>
    <row r="77" spans="1:29" s="7" customFormat="1" ht="93.75" customHeight="1" x14ac:dyDescent="0.25">
      <c r="A77" s="51">
        <f>IF(OR(D77=0,D77=""),"",COUNTA($D$20:D77))</f>
        <v>52</v>
      </c>
      <c r="B77" s="9" t="s">
        <v>1694</v>
      </c>
      <c r="C77" s="11" t="s">
        <v>1617</v>
      </c>
      <c r="D77" s="16">
        <v>1992</v>
      </c>
      <c r="E77" s="95">
        <v>5737.24</v>
      </c>
      <c r="F77" s="95">
        <v>3825.1</v>
      </c>
      <c r="G77" s="95">
        <v>0</v>
      </c>
      <c r="H77" s="9" t="s">
        <v>732</v>
      </c>
      <c r="I77" s="9">
        <v>2</v>
      </c>
      <c r="J77" s="9">
        <v>2</v>
      </c>
      <c r="K77" s="9"/>
      <c r="L77" s="95"/>
      <c r="M77" s="95"/>
      <c r="N77" s="95"/>
      <c r="O77" s="95"/>
      <c r="P77" s="95"/>
      <c r="Q77" s="95">
        <f t="shared" si="19"/>
        <v>8047696</v>
      </c>
      <c r="R77" s="95"/>
      <c r="S77" s="95"/>
      <c r="T77" s="95"/>
      <c r="U77" s="95"/>
      <c r="V77" s="95">
        <f t="shared" si="13"/>
        <v>275387.52000000002</v>
      </c>
      <c r="W77" s="9"/>
      <c r="X77" s="95">
        <f t="shared" si="14"/>
        <v>8323083.5199999996</v>
      </c>
      <c r="Y77" s="9" t="s">
        <v>2658</v>
      </c>
      <c r="Z77" s="16">
        <v>0</v>
      </c>
      <c r="AA77" s="16">
        <v>0</v>
      </c>
      <c r="AB77" s="16">
        <v>0</v>
      </c>
      <c r="AC77" s="53">
        <f t="shared" si="15"/>
        <v>8323083.5199999996</v>
      </c>
    </row>
    <row r="78" spans="1:29" s="7" customFormat="1" ht="93.75" customHeight="1" x14ac:dyDescent="0.25">
      <c r="A78" s="51">
        <f>IF(OR(D78=0,D78=""),"",COUNTA($D$20:D78))</f>
        <v>53</v>
      </c>
      <c r="B78" s="9" t="s">
        <v>1715</v>
      </c>
      <c r="C78" s="11" t="s">
        <v>1618</v>
      </c>
      <c r="D78" s="16">
        <v>1992</v>
      </c>
      <c r="E78" s="95">
        <v>5675.5</v>
      </c>
      <c r="F78" s="95">
        <v>3779.1</v>
      </c>
      <c r="G78" s="95">
        <v>0</v>
      </c>
      <c r="H78" s="9" t="s">
        <v>732</v>
      </c>
      <c r="I78" s="9">
        <v>2</v>
      </c>
      <c r="J78" s="9">
        <v>2</v>
      </c>
      <c r="K78" s="9"/>
      <c r="L78" s="95"/>
      <c r="M78" s="95"/>
      <c r="N78" s="95"/>
      <c r="O78" s="95"/>
      <c r="P78" s="95"/>
      <c r="Q78" s="95">
        <f t="shared" si="19"/>
        <v>8047696</v>
      </c>
      <c r="R78" s="95"/>
      <c r="S78" s="95"/>
      <c r="T78" s="95"/>
      <c r="U78" s="95"/>
      <c r="V78" s="95">
        <f t="shared" si="13"/>
        <v>272424</v>
      </c>
      <c r="W78" s="9"/>
      <c r="X78" s="95">
        <f t="shared" si="14"/>
        <v>8320120</v>
      </c>
      <c r="Y78" s="9" t="s">
        <v>2658</v>
      </c>
      <c r="Z78" s="16">
        <v>0</v>
      </c>
      <c r="AA78" s="16">
        <v>0</v>
      </c>
      <c r="AB78" s="16">
        <v>0</v>
      </c>
      <c r="AC78" s="53">
        <f t="shared" si="15"/>
        <v>8320120</v>
      </c>
    </row>
    <row r="79" spans="1:29" s="7" customFormat="1" ht="93.75" customHeight="1" x14ac:dyDescent="0.25">
      <c r="A79" s="51">
        <f>IF(OR(D79=0,D79=""),"",COUNTA($D$20:D79))</f>
        <v>54</v>
      </c>
      <c r="B79" s="9" t="s">
        <v>1719</v>
      </c>
      <c r="C79" s="11" t="s">
        <v>1619</v>
      </c>
      <c r="D79" s="16">
        <v>1992</v>
      </c>
      <c r="E79" s="95">
        <v>5603.8</v>
      </c>
      <c r="F79" s="95">
        <v>3563.1</v>
      </c>
      <c r="G79" s="95">
        <v>0</v>
      </c>
      <c r="H79" s="9" t="s">
        <v>732</v>
      </c>
      <c r="I79" s="9">
        <v>1</v>
      </c>
      <c r="J79" s="9">
        <v>1</v>
      </c>
      <c r="K79" s="9"/>
      <c r="L79" s="95"/>
      <c r="M79" s="95"/>
      <c r="N79" s="95"/>
      <c r="O79" s="95"/>
      <c r="P79" s="95"/>
      <c r="Q79" s="95">
        <f t="shared" si="19"/>
        <v>4023848</v>
      </c>
      <c r="R79" s="95"/>
      <c r="S79" s="95"/>
      <c r="T79" s="95"/>
      <c r="U79" s="95"/>
      <c r="V79" s="95">
        <f t="shared" si="13"/>
        <v>268982.40000000002</v>
      </c>
      <c r="W79" s="9"/>
      <c r="X79" s="95">
        <f t="shared" si="14"/>
        <v>4292830.4000000004</v>
      </c>
      <c r="Y79" s="9" t="s">
        <v>2658</v>
      </c>
      <c r="Z79" s="16">
        <v>0</v>
      </c>
      <c r="AA79" s="16">
        <v>0</v>
      </c>
      <c r="AB79" s="16">
        <v>0</v>
      </c>
      <c r="AC79" s="53">
        <f t="shared" si="15"/>
        <v>4292830.4000000004</v>
      </c>
    </row>
    <row r="80" spans="1:29" s="7" customFormat="1" ht="93.75" customHeight="1" x14ac:dyDescent="0.25">
      <c r="A80" s="51">
        <f>IF(OR(D80=0,D80=""),"",COUNTA($D$20:D80))</f>
        <v>55</v>
      </c>
      <c r="B80" s="9" t="s">
        <v>1693</v>
      </c>
      <c r="C80" s="11" t="s">
        <v>1620</v>
      </c>
      <c r="D80" s="16">
        <v>1993</v>
      </c>
      <c r="E80" s="95">
        <v>5527.6</v>
      </c>
      <c r="F80" s="95">
        <v>2337.5</v>
      </c>
      <c r="G80" s="95">
        <v>2412.8000000000002</v>
      </c>
      <c r="H80" s="9" t="s">
        <v>732</v>
      </c>
      <c r="I80" s="9">
        <v>2</v>
      </c>
      <c r="J80" s="9">
        <v>2</v>
      </c>
      <c r="K80" s="9"/>
      <c r="L80" s="95"/>
      <c r="M80" s="95"/>
      <c r="N80" s="95"/>
      <c r="O80" s="95"/>
      <c r="P80" s="95"/>
      <c r="Q80" s="95">
        <f t="shared" si="19"/>
        <v>8047696</v>
      </c>
      <c r="R80" s="95"/>
      <c r="S80" s="95"/>
      <c r="T80" s="95"/>
      <c r="U80" s="95"/>
      <c r="V80" s="95">
        <f t="shared" si="13"/>
        <v>265324.80000000005</v>
      </c>
      <c r="W80" s="9"/>
      <c r="X80" s="95">
        <f t="shared" si="14"/>
        <v>8313020.7999999998</v>
      </c>
      <c r="Y80" s="9" t="s">
        <v>2658</v>
      </c>
      <c r="Z80" s="16">
        <v>0</v>
      </c>
      <c r="AA80" s="16">
        <v>0</v>
      </c>
      <c r="AB80" s="16">
        <v>0</v>
      </c>
      <c r="AC80" s="53">
        <f t="shared" si="15"/>
        <v>8313020.7999999998</v>
      </c>
    </row>
    <row r="81" spans="1:30" s="7" customFormat="1" ht="93.75" customHeight="1" x14ac:dyDescent="0.25">
      <c r="A81" s="51">
        <f>IF(OR(D81=0,D81=""),"",COUNTA($D$20:D81))</f>
        <v>56</v>
      </c>
      <c r="B81" s="9" t="s">
        <v>1714</v>
      </c>
      <c r="C81" s="11" t="s">
        <v>1621</v>
      </c>
      <c r="D81" s="16">
        <v>1993</v>
      </c>
      <c r="E81" s="95">
        <v>5674.6</v>
      </c>
      <c r="F81" s="95">
        <v>3824.6</v>
      </c>
      <c r="G81" s="95">
        <v>0</v>
      </c>
      <c r="H81" s="9" t="s">
        <v>732</v>
      </c>
      <c r="I81" s="9">
        <v>2</v>
      </c>
      <c r="J81" s="9">
        <v>2</v>
      </c>
      <c r="K81" s="9"/>
      <c r="L81" s="95"/>
      <c r="M81" s="95"/>
      <c r="N81" s="95"/>
      <c r="O81" s="95"/>
      <c r="P81" s="95"/>
      <c r="Q81" s="95">
        <f t="shared" si="19"/>
        <v>8047696</v>
      </c>
      <c r="R81" s="95"/>
      <c r="S81" s="95"/>
      <c r="T81" s="95"/>
      <c r="U81" s="95"/>
      <c r="V81" s="95">
        <f t="shared" si="13"/>
        <v>272380.80000000005</v>
      </c>
      <c r="W81" s="9"/>
      <c r="X81" s="95">
        <f t="shared" si="14"/>
        <v>8320076.7999999998</v>
      </c>
      <c r="Y81" s="9" t="s">
        <v>2658</v>
      </c>
      <c r="Z81" s="16">
        <v>0</v>
      </c>
      <c r="AA81" s="16">
        <v>0</v>
      </c>
      <c r="AB81" s="16">
        <v>0</v>
      </c>
      <c r="AC81" s="53">
        <f t="shared" si="15"/>
        <v>8320076.7999999998</v>
      </c>
    </row>
    <row r="82" spans="1:30" s="7" customFormat="1" ht="93.75" customHeight="1" x14ac:dyDescent="0.25">
      <c r="A82" s="51">
        <f>IF(OR(D82=0,D82=""),"",COUNTA($D$20:D82))</f>
        <v>57</v>
      </c>
      <c r="B82" s="9" t="s">
        <v>1716</v>
      </c>
      <c r="C82" s="11" t="s">
        <v>1622</v>
      </c>
      <c r="D82" s="16">
        <v>1992</v>
      </c>
      <c r="E82" s="95">
        <v>5753</v>
      </c>
      <c r="F82" s="95">
        <v>3824.6</v>
      </c>
      <c r="G82" s="95">
        <v>0</v>
      </c>
      <c r="H82" s="9" t="s">
        <v>732</v>
      </c>
      <c r="I82" s="9">
        <v>2</v>
      </c>
      <c r="J82" s="9">
        <v>2</v>
      </c>
      <c r="K82" s="9"/>
      <c r="L82" s="95"/>
      <c r="M82" s="95"/>
      <c r="N82" s="95"/>
      <c r="O82" s="95"/>
      <c r="P82" s="95"/>
      <c r="Q82" s="95">
        <f t="shared" si="19"/>
        <v>8047696</v>
      </c>
      <c r="R82" s="95"/>
      <c r="S82" s="95"/>
      <c r="T82" s="95"/>
      <c r="U82" s="95"/>
      <c r="V82" s="95">
        <f t="shared" si="13"/>
        <v>276144</v>
      </c>
      <c r="W82" s="9"/>
      <c r="X82" s="95">
        <f t="shared" si="14"/>
        <v>8323840</v>
      </c>
      <c r="Y82" s="9" t="s">
        <v>2658</v>
      </c>
      <c r="Z82" s="16">
        <v>0</v>
      </c>
      <c r="AA82" s="16">
        <v>0</v>
      </c>
      <c r="AB82" s="16">
        <v>0</v>
      </c>
      <c r="AC82" s="53">
        <f t="shared" si="15"/>
        <v>8323840</v>
      </c>
    </row>
    <row r="83" spans="1:30" s="7" customFormat="1" ht="93.75" customHeight="1" x14ac:dyDescent="0.25">
      <c r="A83" s="51">
        <f>IF(OR(D83=0,D83=""),"",COUNTA($D$20:D83))</f>
        <v>58</v>
      </c>
      <c r="B83" s="9" t="s">
        <v>1725</v>
      </c>
      <c r="C83" s="11" t="s">
        <v>1623</v>
      </c>
      <c r="D83" s="16">
        <v>1993</v>
      </c>
      <c r="E83" s="95">
        <v>11347</v>
      </c>
      <c r="F83" s="95">
        <v>4730.3999999999996</v>
      </c>
      <c r="G83" s="95">
        <v>4832.8</v>
      </c>
      <c r="H83" s="9" t="s">
        <v>732</v>
      </c>
      <c r="I83" s="9">
        <v>4</v>
      </c>
      <c r="J83" s="9">
        <v>4</v>
      </c>
      <c r="K83" s="9"/>
      <c r="L83" s="95"/>
      <c r="M83" s="95"/>
      <c r="N83" s="95"/>
      <c r="O83" s="95"/>
      <c r="P83" s="95"/>
      <c r="Q83" s="95">
        <f t="shared" si="19"/>
        <v>16095392</v>
      </c>
      <c r="R83" s="95"/>
      <c r="S83" s="95"/>
      <c r="T83" s="95"/>
      <c r="U83" s="95"/>
      <c r="V83" s="95">
        <f t="shared" si="13"/>
        <v>544656</v>
      </c>
      <c r="W83" s="9"/>
      <c r="X83" s="95">
        <f t="shared" si="14"/>
        <v>16640048</v>
      </c>
      <c r="Y83" s="9" t="s">
        <v>2658</v>
      </c>
      <c r="Z83" s="16">
        <v>0</v>
      </c>
      <c r="AA83" s="16">
        <v>0</v>
      </c>
      <c r="AB83" s="16">
        <v>0</v>
      </c>
      <c r="AC83" s="53">
        <f t="shared" si="15"/>
        <v>16640048</v>
      </c>
    </row>
    <row r="84" spans="1:30" s="7" customFormat="1" ht="93.75" customHeight="1" x14ac:dyDescent="0.25">
      <c r="A84" s="51">
        <f>IF(OR(D84=0,D84=""),"",COUNTA($D$20:D84))</f>
        <v>59</v>
      </c>
      <c r="B84" s="9" t="s">
        <v>1726</v>
      </c>
      <c r="C84" s="11" t="s">
        <v>1624</v>
      </c>
      <c r="D84" s="16">
        <v>1995</v>
      </c>
      <c r="E84" s="95">
        <v>5723.6</v>
      </c>
      <c r="F84" s="95">
        <v>2354.1999999999998</v>
      </c>
      <c r="G84" s="95">
        <v>2451.5</v>
      </c>
      <c r="H84" s="9" t="s">
        <v>732</v>
      </c>
      <c r="I84" s="9">
        <v>2</v>
      </c>
      <c r="J84" s="9">
        <v>2</v>
      </c>
      <c r="K84" s="9"/>
      <c r="L84" s="95"/>
      <c r="M84" s="95"/>
      <c r="N84" s="95"/>
      <c r="O84" s="95"/>
      <c r="P84" s="95"/>
      <c r="Q84" s="95">
        <f t="shared" si="19"/>
        <v>8047696</v>
      </c>
      <c r="R84" s="95"/>
      <c r="S84" s="95"/>
      <c r="T84" s="95"/>
      <c r="U84" s="95"/>
      <c r="V84" s="95">
        <f t="shared" si="13"/>
        <v>274732.80000000005</v>
      </c>
      <c r="W84" s="9"/>
      <c r="X84" s="95">
        <f t="shared" si="14"/>
        <v>8322428.7999999998</v>
      </c>
      <c r="Y84" s="9" t="s">
        <v>2658</v>
      </c>
      <c r="Z84" s="16">
        <v>0</v>
      </c>
      <c r="AA84" s="16">
        <v>0</v>
      </c>
      <c r="AB84" s="16">
        <v>0</v>
      </c>
      <c r="AC84" s="53">
        <f t="shared" si="15"/>
        <v>8322428.7999999998</v>
      </c>
    </row>
    <row r="85" spans="1:30" s="7" customFormat="1" ht="93.75" customHeight="1" x14ac:dyDescent="0.25">
      <c r="A85" s="51">
        <f>IF(OR(D85=0,D85=""),"",COUNTA($D$20:D85))</f>
        <v>60</v>
      </c>
      <c r="B85" s="9" t="s">
        <v>1720</v>
      </c>
      <c r="C85" s="11" t="s">
        <v>1625</v>
      </c>
      <c r="D85" s="16">
        <v>1996</v>
      </c>
      <c r="E85" s="95">
        <v>15783.5</v>
      </c>
      <c r="F85" s="95">
        <v>10686.3</v>
      </c>
      <c r="G85" s="95">
        <v>5212.5</v>
      </c>
      <c r="H85" s="9" t="s">
        <v>732</v>
      </c>
      <c r="I85" s="9">
        <v>5</v>
      </c>
      <c r="J85" s="9">
        <v>5</v>
      </c>
      <c r="K85" s="9"/>
      <c r="L85" s="95"/>
      <c r="M85" s="95"/>
      <c r="N85" s="95"/>
      <c r="O85" s="95"/>
      <c r="P85" s="95"/>
      <c r="Q85" s="95">
        <f t="shared" si="19"/>
        <v>20119240</v>
      </c>
      <c r="R85" s="95"/>
      <c r="S85" s="95"/>
      <c r="T85" s="95"/>
      <c r="U85" s="95"/>
      <c r="V85" s="95">
        <f t="shared" si="13"/>
        <v>757608</v>
      </c>
      <c r="W85" s="9"/>
      <c r="X85" s="95">
        <f t="shared" si="14"/>
        <v>20876848</v>
      </c>
      <c r="Y85" s="9" t="s">
        <v>2658</v>
      </c>
      <c r="Z85" s="16">
        <v>0</v>
      </c>
      <c r="AA85" s="16">
        <v>0</v>
      </c>
      <c r="AB85" s="16">
        <v>0</v>
      </c>
      <c r="AC85" s="53">
        <f t="shared" si="15"/>
        <v>20876848</v>
      </c>
    </row>
    <row r="86" spans="1:30" s="7" customFormat="1" ht="93.75" customHeight="1" x14ac:dyDescent="0.25">
      <c r="A86" s="51">
        <f>IF(OR(D86=0,D86=""),"",COUNTA($D$20:D86))</f>
        <v>61</v>
      </c>
      <c r="B86" s="9" t="s">
        <v>1724</v>
      </c>
      <c r="C86" s="11" t="s">
        <v>1626</v>
      </c>
      <c r="D86" s="16">
        <v>1997</v>
      </c>
      <c r="E86" s="95">
        <v>11232.5</v>
      </c>
      <c r="F86" s="95">
        <v>4653.2</v>
      </c>
      <c r="G86" s="95">
        <v>4725.8999999999996</v>
      </c>
      <c r="H86" s="9" t="s">
        <v>732</v>
      </c>
      <c r="I86" s="9">
        <v>4</v>
      </c>
      <c r="J86" s="9">
        <v>4</v>
      </c>
      <c r="K86" s="9"/>
      <c r="L86" s="95"/>
      <c r="M86" s="95"/>
      <c r="N86" s="95"/>
      <c r="O86" s="95"/>
      <c r="P86" s="95"/>
      <c r="Q86" s="95">
        <f t="shared" si="19"/>
        <v>16095392</v>
      </c>
      <c r="R86" s="95"/>
      <c r="S86" s="95"/>
      <c r="T86" s="95"/>
      <c r="U86" s="95"/>
      <c r="V86" s="95">
        <f t="shared" si="13"/>
        <v>539160</v>
      </c>
      <c r="W86" s="9"/>
      <c r="X86" s="95">
        <f t="shared" si="14"/>
        <v>16634552</v>
      </c>
      <c r="Y86" s="9" t="s">
        <v>2658</v>
      </c>
      <c r="Z86" s="16">
        <v>0</v>
      </c>
      <c r="AA86" s="16">
        <v>0</v>
      </c>
      <c r="AB86" s="16">
        <v>0</v>
      </c>
      <c r="AC86" s="53">
        <f t="shared" si="15"/>
        <v>16634552</v>
      </c>
    </row>
    <row r="87" spans="1:30" s="7" customFormat="1" ht="93.75" customHeight="1" x14ac:dyDescent="0.25">
      <c r="A87" s="51">
        <f>IF(OR(D87=0,D87=""),"",COUNTA($D$20:D87))</f>
        <v>62</v>
      </c>
      <c r="B87" s="9" t="s">
        <v>1692</v>
      </c>
      <c r="C87" s="11" t="s">
        <v>1552</v>
      </c>
      <c r="D87" s="16">
        <v>1993</v>
      </c>
      <c r="E87" s="95">
        <v>11708.9</v>
      </c>
      <c r="F87" s="95">
        <v>7586</v>
      </c>
      <c r="G87" s="95">
        <v>4122.8999999999996</v>
      </c>
      <c r="H87" s="9" t="s">
        <v>732</v>
      </c>
      <c r="I87" s="9">
        <v>4</v>
      </c>
      <c r="J87" s="9">
        <v>4</v>
      </c>
      <c r="K87" s="9"/>
      <c r="L87" s="95"/>
      <c r="M87" s="95"/>
      <c r="N87" s="95"/>
      <c r="O87" s="95"/>
      <c r="P87" s="95"/>
      <c r="Q87" s="95">
        <f t="shared" si="19"/>
        <v>16095392</v>
      </c>
      <c r="R87" s="95">
        <f>876*E87</f>
        <v>10256996.4</v>
      </c>
      <c r="S87" s="95"/>
      <c r="T87" s="95"/>
      <c r="U87" s="95"/>
      <c r="V87" s="95">
        <f t="shared" si="13"/>
        <v>562027.19999999995</v>
      </c>
      <c r="W87" s="9"/>
      <c r="X87" s="95">
        <f t="shared" si="14"/>
        <v>26914415.599999998</v>
      </c>
      <c r="Y87" s="9" t="s">
        <v>2658</v>
      </c>
      <c r="Z87" s="16">
        <v>0</v>
      </c>
      <c r="AA87" s="16">
        <v>0</v>
      </c>
      <c r="AB87" s="16">
        <v>0</v>
      </c>
      <c r="AC87" s="53">
        <f t="shared" si="15"/>
        <v>26914415.599999998</v>
      </c>
    </row>
    <row r="88" spans="1:30" s="6" customFormat="1" ht="93.75" customHeight="1" x14ac:dyDescent="0.25">
      <c r="A88" s="51">
        <f>IF(OR(D88=0,D88=""),"",COUNTA($D$20:D88))</f>
        <v>63</v>
      </c>
      <c r="B88" s="9" t="s">
        <v>877</v>
      </c>
      <c r="C88" s="11" t="s">
        <v>160</v>
      </c>
      <c r="D88" s="16">
        <v>1980</v>
      </c>
      <c r="E88" s="95">
        <v>16428</v>
      </c>
      <c r="F88" s="95">
        <v>8412.6</v>
      </c>
      <c r="G88" s="95">
        <v>8020.4</v>
      </c>
      <c r="H88" s="9" t="s">
        <v>732</v>
      </c>
      <c r="I88" s="9">
        <v>5</v>
      </c>
      <c r="J88" s="9">
        <v>5</v>
      </c>
      <c r="K88" s="9"/>
      <c r="L88" s="95"/>
      <c r="M88" s="95"/>
      <c r="N88" s="95"/>
      <c r="O88" s="95"/>
      <c r="P88" s="95"/>
      <c r="Q88" s="95">
        <f t="shared" ref="Q88" si="20">4023848*J88</f>
        <v>20119240</v>
      </c>
      <c r="R88" s="95"/>
      <c r="S88" s="95"/>
      <c r="T88" s="95"/>
      <c r="U88" s="95"/>
      <c r="V88" s="95">
        <f t="shared" si="13"/>
        <v>788544</v>
      </c>
      <c r="W88" s="95"/>
      <c r="X88" s="95">
        <f t="shared" si="14"/>
        <v>20907784</v>
      </c>
      <c r="Y88" s="9" t="s">
        <v>2658</v>
      </c>
      <c r="Z88" s="16">
        <v>0</v>
      </c>
      <c r="AA88" s="16">
        <v>0</v>
      </c>
      <c r="AB88" s="16">
        <v>0</v>
      </c>
      <c r="AC88" s="53">
        <f t="shared" ref="AC88:AC91" si="21">X88-(Z88+AA88+AB88)</f>
        <v>20907784</v>
      </c>
      <c r="AD88" s="55"/>
    </row>
    <row r="89" spans="1:30" s="6" customFormat="1" ht="93.75" customHeight="1" x14ac:dyDescent="0.25">
      <c r="A89" s="51">
        <f>IF(OR(D89=0,D89=""),"",COUNTA($D$20:D89))</f>
        <v>64</v>
      </c>
      <c r="B89" s="9" t="s">
        <v>886</v>
      </c>
      <c r="C89" s="11" t="s">
        <v>1844</v>
      </c>
      <c r="D89" s="16">
        <v>1990</v>
      </c>
      <c r="E89" s="95">
        <v>8410.9</v>
      </c>
      <c r="F89" s="95">
        <v>5316.83</v>
      </c>
      <c r="G89" s="95">
        <v>443.3</v>
      </c>
      <c r="H89" s="9" t="s">
        <v>732</v>
      </c>
      <c r="I89" s="9">
        <v>2</v>
      </c>
      <c r="J89" s="9">
        <v>2</v>
      </c>
      <c r="K89" s="9"/>
      <c r="L89" s="57"/>
      <c r="M89" s="57"/>
      <c r="N89" s="57"/>
      <c r="O89" s="57"/>
      <c r="P89" s="95"/>
      <c r="Q89" s="95">
        <f t="shared" ref="Q89:Q91" si="22">4023848*J89</f>
        <v>8047696</v>
      </c>
      <c r="R89" s="57"/>
      <c r="S89" s="57"/>
      <c r="T89" s="57"/>
      <c r="U89" s="57"/>
      <c r="V89" s="95">
        <f t="shared" ref="V89:V91" si="23">48*E89</f>
        <v>403723.19999999995</v>
      </c>
      <c r="W89" s="95"/>
      <c r="X89" s="95">
        <f t="shared" ref="X89:X91" si="24">L89+M89+N89+O89+P89+Q89+R89+S89+T89+U89+V89+W89</f>
        <v>8451419.1999999993</v>
      </c>
      <c r="Y89" s="9" t="s">
        <v>2658</v>
      </c>
      <c r="Z89" s="16">
        <v>0</v>
      </c>
      <c r="AA89" s="16">
        <v>0</v>
      </c>
      <c r="AB89" s="16">
        <v>0</v>
      </c>
      <c r="AC89" s="53">
        <f t="shared" si="21"/>
        <v>8451419.1999999993</v>
      </c>
      <c r="AD89" s="55"/>
    </row>
    <row r="90" spans="1:30" s="6" customFormat="1" ht="93.75" customHeight="1" x14ac:dyDescent="0.25">
      <c r="A90" s="51">
        <f>IF(OR(D90=0,D90=""),"",COUNTA($D$20:D90))</f>
        <v>65</v>
      </c>
      <c r="B90" s="9" t="s">
        <v>890</v>
      </c>
      <c r="C90" s="11" t="s">
        <v>234</v>
      </c>
      <c r="D90" s="16">
        <v>1993</v>
      </c>
      <c r="E90" s="95">
        <v>5626.6</v>
      </c>
      <c r="F90" s="95">
        <v>3798</v>
      </c>
      <c r="G90" s="95">
        <v>1828.6000000000001</v>
      </c>
      <c r="H90" s="9" t="s">
        <v>732</v>
      </c>
      <c r="I90" s="9">
        <v>2</v>
      </c>
      <c r="J90" s="9">
        <v>2</v>
      </c>
      <c r="K90" s="9"/>
      <c r="L90" s="95"/>
      <c r="M90" s="95"/>
      <c r="N90" s="95"/>
      <c r="O90" s="95"/>
      <c r="P90" s="95"/>
      <c r="Q90" s="95">
        <f t="shared" si="22"/>
        <v>8047696</v>
      </c>
      <c r="R90" s="95"/>
      <c r="S90" s="95"/>
      <c r="T90" s="95"/>
      <c r="U90" s="95"/>
      <c r="V90" s="95">
        <f t="shared" si="23"/>
        <v>270076.80000000005</v>
      </c>
      <c r="W90" s="95"/>
      <c r="X90" s="95">
        <f t="shared" si="24"/>
        <v>8317772.7999999998</v>
      </c>
      <c r="Y90" s="9" t="s">
        <v>2658</v>
      </c>
      <c r="Z90" s="16">
        <v>0</v>
      </c>
      <c r="AA90" s="16">
        <v>0</v>
      </c>
      <c r="AB90" s="16">
        <v>0</v>
      </c>
      <c r="AC90" s="53">
        <f t="shared" si="21"/>
        <v>8317772.7999999998</v>
      </c>
      <c r="AD90" s="55"/>
    </row>
    <row r="91" spans="1:30" s="6" customFormat="1" ht="93.75" customHeight="1" x14ac:dyDescent="0.25">
      <c r="A91" s="51">
        <f>IF(OR(D91=0,D91=""),"",COUNTA($D$20:D91))</f>
        <v>66</v>
      </c>
      <c r="B91" s="9" t="s">
        <v>888</v>
      </c>
      <c r="C91" s="11" t="s">
        <v>259</v>
      </c>
      <c r="D91" s="9">
        <v>1996</v>
      </c>
      <c r="E91" s="95">
        <v>5606.8</v>
      </c>
      <c r="F91" s="95">
        <v>3734.2</v>
      </c>
      <c r="G91" s="95">
        <v>1872.6000000000001</v>
      </c>
      <c r="H91" s="9" t="s">
        <v>732</v>
      </c>
      <c r="I91" s="9">
        <v>2</v>
      </c>
      <c r="J91" s="9">
        <v>2</v>
      </c>
      <c r="K91" s="9"/>
      <c r="L91" s="95"/>
      <c r="M91" s="95"/>
      <c r="N91" s="95"/>
      <c r="O91" s="95"/>
      <c r="P91" s="95"/>
      <c r="Q91" s="95">
        <f t="shared" si="22"/>
        <v>8047696</v>
      </c>
      <c r="R91" s="95"/>
      <c r="S91" s="95"/>
      <c r="T91" s="95"/>
      <c r="U91" s="95"/>
      <c r="V91" s="95">
        <f t="shared" si="23"/>
        <v>269126.40000000002</v>
      </c>
      <c r="W91" s="95"/>
      <c r="X91" s="95">
        <f t="shared" si="24"/>
        <v>8316822.4000000004</v>
      </c>
      <c r="Y91" s="9" t="s">
        <v>2658</v>
      </c>
      <c r="Z91" s="16">
        <v>0</v>
      </c>
      <c r="AA91" s="16">
        <v>0</v>
      </c>
      <c r="AB91" s="16">
        <v>0</v>
      </c>
      <c r="AC91" s="53">
        <f t="shared" si="21"/>
        <v>8316822.4000000004</v>
      </c>
      <c r="AD91" s="55"/>
    </row>
    <row r="92" spans="1:30" s="6" customFormat="1" ht="93.75" customHeight="1" x14ac:dyDescent="0.25">
      <c r="A92" s="51" t="str">
        <f>IF(OR(D92=0,D92=""),"",COUNTA($D$20:D92))</f>
        <v/>
      </c>
      <c r="B92" s="51"/>
      <c r="C92" s="11"/>
      <c r="D92" s="16"/>
      <c r="E92" s="54">
        <f>SUM(E36:E91)</f>
        <v>501777.4</v>
      </c>
      <c r="F92" s="54">
        <f>SUM(F36:F91)</f>
        <v>296512.25000000006</v>
      </c>
      <c r="G92" s="54">
        <f>SUM(G36:G91)</f>
        <v>123878.2</v>
      </c>
      <c r="H92" s="9"/>
      <c r="I92" s="9"/>
      <c r="J92" s="9"/>
      <c r="K92" s="9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54">
        <f>SUM(X36:X91)</f>
        <v>722245050.42999983</v>
      </c>
      <c r="Y92" s="54"/>
      <c r="Z92" s="54">
        <v>0</v>
      </c>
      <c r="AA92" s="56">
        <v>0</v>
      </c>
      <c r="AB92" s="56">
        <v>0</v>
      </c>
      <c r="AC92" s="54">
        <f>SUM(AC36:AC91)</f>
        <v>722245050.42999983</v>
      </c>
      <c r="AD92" s="55"/>
    </row>
    <row r="93" spans="1:30" s="6" customFormat="1" ht="93.75" customHeight="1" x14ac:dyDescent="0.25">
      <c r="A93" s="51" t="str">
        <f>IF(OR(D93=0,D93=""),"",COUNTA($D$20:D93))</f>
        <v/>
      </c>
      <c r="B93" s="51"/>
      <c r="C93" s="52" t="s">
        <v>2664</v>
      </c>
      <c r="D93" s="16"/>
      <c r="E93" s="95"/>
      <c r="F93" s="95"/>
      <c r="G93" s="95"/>
      <c r="H93" s="9"/>
      <c r="I93" s="9"/>
      <c r="J93" s="9"/>
      <c r="K93" s="9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"/>
      <c r="X93" s="53"/>
      <c r="Y93" s="53"/>
      <c r="Z93" s="53"/>
      <c r="AA93" s="53"/>
      <c r="AB93" s="53"/>
      <c r="AC93" s="53"/>
      <c r="AD93" s="55"/>
    </row>
    <row r="94" spans="1:30" s="6" customFormat="1" ht="93.75" customHeight="1" x14ac:dyDescent="0.25">
      <c r="A94" s="51">
        <f>IF(OR(D94=0,D94=""),"",COUNTA($D$20:D94))</f>
        <v>67</v>
      </c>
      <c r="B94" s="9" t="s">
        <v>1745</v>
      </c>
      <c r="C94" s="11" t="s">
        <v>1534</v>
      </c>
      <c r="D94" s="58">
        <v>1965</v>
      </c>
      <c r="E94" s="59">
        <v>678.1</v>
      </c>
      <c r="F94" s="59">
        <v>397.9</v>
      </c>
      <c r="G94" s="59">
        <v>49.3</v>
      </c>
      <c r="H94" s="9" t="s">
        <v>725</v>
      </c>
      <c r="I94" s="9"/>
      <c r="J94" s="9"/>
      <c r="K94" s="9"/>
      <c r="L94" s="95"/>
      <c r="M94" s="95"/>
      <c r="N94" s="95"/>
      <c r="O94" s="95"/>
      <c r="P94" s="95"/>
      <c r="Q94" s="95"/>
      <c r="R94" s="95">
        <f t="shared" ref="R94:R96" si="25">5074*E94</f>
        <v>3440679.4</v>
      </c>
      <c r="S94" s="95"/>
      <c r="T94" s="95"/>
      <c r="U94" s="95"/>
      <c r="V94" s="95"/>
      <c r="W94" s="95"/>
      <c r="X94" s="95">
        <f t="shared" ref="X94:X98" si="26">L94+M94+N94+O94+P94+Q94+R94+S94+T94+U94+V94+W94</f>
        <v>3440679.4</v>
      </c>
      <c r="Y94" s="9" t="s">
        <v>2658</v>
      </c>
      <c r="Z94" s="16">
        <v>0</v>
      </c>
      <c r="AA94" s="16">
        <v>0</v>
      </c>
      <c r="AB94" s="16">
        <v>0</v>
      </c>
      <c r="AC94" s="53">
        <f t="shared" ref="AC94:AC98" si="27">X94-(Z94+AA94+AB94)</f>
        <v>3440679.4</v>
      </c>
      <c r="AD94" s="55"/>
    </row>
    <row r="95" spans="1:30" s="6" customFormat="1" ht="93.75" customHeight="1" x14ac:dyDescent="0.25">
      <c r="A95" s="51">
        <f>IF(OR(D95=0,D95=""),"",COUNTA($D$20:D95))</f>
        <v>68</v>
      </c>
      <c r="B95" s="9" t="s">
        <v>1743</v>
      </c>
      <c r="C95" s="11" t="s">
        <v>1549</v>
      </c>
      <c r="D95" s="58">
        <v>1963</v>
      </c>
      <c r="E95" s="59">
        <v>676.1</v>
      </c>
      <c r="F95" s="59">
        <v>388.1</v>
      </c>
      <c r="G95" s="59">
        <v>49.2</v>
      </c>
      <c r="H95" s="9" t="s">
        <v>725</v>
      </c>
      <c r="I95" s="9"/>
      <c r="J95" s="9"/>
      <c r="K95" s="9"/>
      <c r="L95" s="95"/>
      <c r="M95" s="95"/>
      <c r="N95" s="95"/>
      <c r="O95" s="95"/>
      <c r="P95" s="95"/>
      <c r="Q95" s="95"/>
      <c r="R95" s="95">
        <f t="shared" si="25"/>
        <v>3430531.4</v>
      </c>
      <c r="S95" s="95"/>
      <c r="T95" s="95"/>
      <c r="U95" s="95"/>
      <c r="V95" s="95"/>
      <c r="W95" s="95"/>
      <c r="X95" s="95">
        <f t="shared" si="26"/>
        <v>3430531.4</v>
      </c>
      <c r="Y95" s="9" t="s">
        <v>2658</v>
      </c>
      <c r="Z95" s="16">
        <v>0</v>
      </c>
      <c r="AA95" s="16">
        <v>0</v>
      </c>
      <c r="AB95" s="16">
        <v>0</v>
      </c>
      <c r="AC95" s="53">
        <f t="shared" si="27"/>
        <v>3430531.4</v>
      </c>
      <c r="AD95" s="55"/>
    </row>
    <row r="96" spans="1:30" s="6" customFormat="1" ht="93.75" customHeight="1" x14ac:dyDescent="0.25">
      <c r="A96" s="51">
        <f>IF(OR(D96=0,D96=""),"",COUNTA($D$20:D96))</f>
        <v>69</v>
      </c>
      <c r="B96" s="9" t="s">
        <v>1744</v>
      </c>
      <c r="C96" s="11" t="s">
        <v>1550</v>
      </c>
      <c r="D96" s="58">
        <v>1962</v>
      </c>
      <c r="E96" s="59">
        <v>665.8</v>
      </c>
      <c r="F96" s="59">
        <v>380.6</v>
      </c>
      <c r="G96" s="59">
        <v>48.4</v>
      </c>
      <c r="H96" s="9" t="s">
        <v>725</v>
      </c>
      <c r="I96" s="9"/>
      <c r="J96" s="9"/>
      <c r="K96" s="9"/>
      <c r="L96" s="95"/>
      <c r="M96" s="95"/>
      <c r="N96" s="95"/>
      <c r="O96" s="95"/>
      <c r="P96" s="95"/>
      <c r="Q96" s="95"/>
      <c r="R96" s="95">
        <f t="shared" si="25"/>
        <v>3378269.1999999997</v>
      </c>
      <c r="S96" s="95"/>
      <c r="T96" s="95"/>
      <c r="U96" s="95"/>
      <c r="V96" s="95"/>
      <c r="W96" s="95"/>
      <c r="X96" s="95">
        <f t="shared" si="26"/>
        <v>3378269.1999999997</v>
      </c>
      <c r="Y96" s="9" t="s">
        <v>2658</v>
      </c>
      <c r="Z96" s="16">
        <v>0</v>
      </c>
      <c r="AA96" s="16">
        <v>0</v>
      </c>
      <c r="AB96" s="16">
        <v>0</v>
      </c>
      <c r="AC96" s="53">
        <f t="shared" si="27"/>
        <v>3378269.1999999997</v>
      </c>
      <c r="AD96" s="55"/>
    </row>
    <row r="97" spans="1:30" s="6" customFormat="1" ht="93.75" customHeight="1" x14ac:dyDescent="0.25">
      <c r="A97" s="51">
        <f>IF(OR(D97=0,D97=""),"",COUNTA($D$20:D97))</f>
        <v>70</v>
      </c>
      <c r="B97" s="9" t="s">
        <v>1746</v>
      </c>
      <c r="C97" s="11" t="s">
        <v>1535</v>
      </c>
      <c r="D97" s="58">
        <v>1964</v>
      </c>
      <c r="E97" s="59">
        <v>671.3</v>
      </c>
      <c r="F97" s="59">
        <v>381.6</v>
      </c>
      <c r="G97" s="59">
        <v>49.3</v>
      </c>
      <c r="H97" s="9" t="s">
        <v>725</v>
      </c>
      <c r="I97" s="9"/>
      <c r="J97" s="9"/>
      <c r="K97" s="9"/>
      <c r="L97" s="95"/>
      <c r="M97" s="95"/>
      <c r="N97" s="95"/>
      <c r="O97" s="95"/>
      <c r="P97" s="95"/>
      <c r="Q97" s="95"/>
      <c r="R97" s="95">
        <f>5074*E97</f>
        <v>3406176.1999999997</v>
      </c>
      <c r="S97" s="95"/>
      <c r="T97" s="95"/>
      <c r="U97" s="95"/>
      <c r="V97" s="95"/>
      <c r="W97" s="95"/>
      <c r="X97" s="95">
        <f t="shared" si="26"/>
        <v>3406176.1999999997</v>
      </c>
      <c r="Y97" s="9" t="s">
        <v>2658</v>
      </c>
      <c r="Z97" s="16">
        <v>0</v>
      </c>
      <c r="AA97" s="16">
        <v>0</v>
      </c>
      <c r="AB97" s="16">
        <v>0</v>
      </c>
      <c r="AC97" s="53">
        <f t="shared" si="27"/>
        <v>3406176.1999999997</v>
      </c>
      <c r="AD97" s="55"/>
    </row>
    <row r="98" spans="1:30" s="6" customFormat="1" ht="93.75" customHeight="1" x14ac:dyDescent="0.25">
      <c r="A98" s="51">
        <f>IF(OR(D98=0,D98=""),"",COUNTA($D$20:D98))</f>
        <v>71</v>
      </c>
      <c r="B98" s="9" t="s">
        <v>909</v>
      </c>
      <c r="C98" s="11" t="s">
        <v>136</v>
      </c>
      <c r="D98" s="16">
        <v>1962</v>
      </c>
      <c r="E98" s="95">
        <v>1272</v>
      </c>
      <c r="F98" s="95">
        <v>896.2</v>
      </c>
      <c r="G98" s="95">
        <v>98.4</v>
      </c>
      <c r="H98" s="9" t="s">
        <v>728</v>
      </c>
      <c r="I98" s="9"/>
      <c r="J98" s="9"/>
      <c r="K98" s="9"/>
      <c r="L98" s="95"/>
      <c r="M98" s="95"/>
      <c r="N98" s="95"/>
      <c r="O98" s="95"/>
      <c r="P98" s="95"/>
      <c r="Q98" s="95"/>
      <c r="R98" s="95">
        <f>2338*E98</f>
        <v>2973936</v>
      </c>
      <c r="S98" s="95"/>
      <c r="T98" s="95"/>
      <c r="U98" s="95"/>
      <c r="V98" s="95"/>
      <c r="W98" s="95"/>
      <c r="X98" s="95">
        <f t="shared" si="26"/>
        <v>2973936</v>
      </c>
      <c r="Y98" s="9" t="s">
        <v>2658</v>
      </c>
      <c r="Z98" s="16">
        <v>0</v>
      </c>
      <c r="AA98" s="16">
        <v>0</v>
      </c>
      <c r="AB98" s="16">
        <v>0</v>
      </c>
      <c r="AC98" s="53">
        <f t="shared" si="27"/>
        <v>2973936</v>
      </c>
      <c r="AD98" s="55"/>
    </row>
    <row r="99" spans="1:30" s="6" customFormat="1" ht="93.75" customHeight="1" x14ac:dyDescent="0.25">
      <c r="A99" s="51" t="str">
        <f>IF(OR(D99=0,D99=""),"",COUNTA($D$20:D99))</f>
        <v/>
      </c>
      <c r="B99" s="51"/>
      <c r="C99" s="11"/>
      <c r="D99" s="16"/>
      <c r="E99" s="54">
        <f>SUM(E94:E98)</f>
        <v>3963.3</v>
      </c>
      <c r="F99" s="54">
        <f>SUM(F94:F98)</f>
        <v>2444.3999999999996</v>
      </c>
      <c r="G99" s="54">
        <f>SUM(G94:G98)</f>
        <v>294.60000000000002</v>
      </c>
      <c r="H99" s="9"/>
      <c r="I99" s="9"/>
      <c r="J99" s="9"/>
      <c r="K99" s="9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54">
        <f>SUM(X94:X98)</f>
        <v>16629592.199999999</v>
      </c>
      <c r="Y99" s="54"/>
      <c r="Z99" s="54">
        <v>0</v>
      </c>
      <c r="AA99" s="56">
        <v>0</v>
      </c>
      <c r="AB99" s="56">
        <v>0</v>
      </c>
      <c r="AC99" s="54">
        <f>SUM(AC94:AC98)</f>
        <v>16629592.199999999</v>
      </c>
      <c r="AD99" s="55"/>
    </row>
    <row r="100" spans="1:30" s="6" customFormat="1" ht="93.75" customHeight="1" x14ac:dyDescent="0.25">
      <c r="A100" s="51" t="str">
        <f>IF(OR(D100=0,D100=""),"",COUNTA($D$20:D100))</f>
        <v/>
      </c>
      <c r="B100" s="51"/>
      <c r="C100" s="52" t="s">
        <v>2726</v>
      </c>
      <c r="D100" s="16"/>
      <c r="E100" s="54"/>
      <c r="F100" s="54"/>
      <c r="G100" s="54"/>
      <c r="H100" s="9"/>
      <c r="I100" s="9"/>
      <c r="J100" s="9"/>
      <c r="K100" s="9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"/>
      <c r="X100" s="53"/>
      <c r="Y100" s="53"/>
      <c r="Z100" s="53"/>
      <c r="AA100" s="53"/>
      <c r="AB100" s="53"/>
      <c r="AC100" s="53"/>
      <c r="AD100" s="55"/>
    </row>
    <row r="101" spans="1:30" s="6" customFormat="1" ht="93.75" customHeight="1" x14ac:dyDescent="0.25">
      <c r="A101" s="51">
        <f>IF(OR(D101=0,D101=""),"",COUNTA($D$20:D101))</f>
        <v>72</v>
      </c>
      <c r="B101" s="9" t="s">
        <v>2087</v>
      </c>
      <c r="C101" s="11" t="s">
        <v>1911</v>
      </c>
      <c r="D101" s="16">
        <v>1990</v>
      </c>
      <c r="E101" s="95">
        <v>5841.5</v>
      </c>
      <c r="F101" s="95">
        <v>3246.1</v>
      </c>
      <c r="G101" s="95">
        <v>1084</v>
      </c>
      <c r="H101" s="9" t="s">
        <v>735</v>
      </c>
      <c r="I101" s="9"/>
      <c r="J101" s="9"/>
      <c r="K101" s="9"/>
      <c r="L101" s="95"/>
      <c r="M101" s="95"/>
      <c r="N101" s="95"/>
      <c r="O101" s="95"/>
      <c r="P101" s="95"/>
      <c r="Q101" s="95"/>
      <c r="R101" s="95">
        <f t="shared" ref="R101:R103" si="28">697*E101</f>
        <v>4071525.5</v>
      </c>
      <c r="S101" s="95"/>
      <c r="T101" s="95"/>
      <c r="U101" s="95"/>
      <c r="V101" s="95"/>
      <c r="W101" s="95"/>
      <c r="X101" s="95">
        <f t="shared" ref="X101:X110" si="29">L101+M101+N101+O101+P101+Q101+R101+S101+T101+U101+V101+W101</f>
        <v>4071525.5</v>
      </c>
      <c r="Y101" s="9" t="s">
        <v>2658</v>
      </c>
      <c r="Z101" s="16">
        <v>0</v>
      </c>
      <c r="AA101" s="16">
        <v>0</v>
      </c>
      <c r="AB101" s="16">
        <v>0</v>
      </c>
      <c r="AC101" s="53">
        <f t="shared" ref="AC101:AC110" si="30">X101-(Z101+AA101+AB101)</f>
        <v>4071525.5</v>
      </c>
      <c r="AD101" s="55"/>
    </row>
    <row r="102" spans="1:30" s="6" customFormat="1" ht="93.75" customHeight="1" x14ac:dyDescent="0.25">
      <c r="A102" s="51">
        <f>IF(OR(D102=0,D102=""),"",COUNTA($D$20:D102))</f>
        <v>73</v>
      </c>
      <c r="B102" s="9" t="s">
        <v>1224</v>
      </c>
      <c r="C102" s="11" t="s">
        <v>148</v>
      </c>
      <c r="D102" s="16">
        <v>1975</v>
      </c>
      <c r="E102" s="95">
        <v>13244.2</v>
      </c>
      <c r="F102" s="95">
        <v>10588.8</v>
      </c>
      <c r="G102" s="95">
        <v>206.4</v>
      </c>
      <c r="H102" s="9" t="s">
        <v>732</v>
      </c>
      <c r="I102" s="9"/>
      <c r="J102" s="9"/>
      <c r="K102" s="9"/>
      <c r="L102" s="95"/>
      <c r="M102" s="95"/>
      <c r="N102" s="95"/>
      <c r="O102" s="95"/>
      <c r="P102" s="95"/>
      <c r="Q102" s="95"/>
      <c r="R102" s="95"/>
      <c r="S102" s="95"/>
      <c r="T102" s="95">
        <f>1609*E102</f>
        <v>21309917.800000001</v>
      </c>
      <c r="U102" s="95"/>
      <c r="V102" s="95"/>
      <c r="W102" s="95"/>
      <c r="X102" s="95">
        <f t="shared" ref="X102" si="31">L102+M102+N102+O102+P102+Q102+R102+S102+T102+U102+V102+W102</f>
        <v>21309917.800000001</v>
      </c>
      <c r="Y102" s="9" t="s">
        <v>2658</v>
      </c>
      <c r="Z102" s="16">
        <v>0</v>
      </c>
      <c r="AA102" s="16">
        <v>0</v>
      </c>
      <c r="AB102" s="16">
        <v>0</v>
      </c>
      <c r="AC102" s="53">
        <f t="shared" ref="AC102" si="32">X102-(Z102+AA102+AB102)</f>
        <v>21309917.800000001</v>
      </c>
      <c r="AD102" s="55"/>
    </row>
    <row r="103" spans="1:30" s="6" customFormat="1" ht="93.75" customHeight="1" x14ac:dyDescent="0.25">
      <c r="A103" s="51">
        <f>IF(OR(D103=0,D103=""),"",COUNTA($D$20:D103))</f>
        <v>74</v>
      </c>
      <c r="B103" s="9" t="s">
        <v>2088</v>
      </c>
      <c r="C103" s="11" t="s">
        <v>1909</v>
      </c>
      <c r="D103" s="16">
        <v>1992</v>
      </c>
      <c r="E103" s="95">
        <v>5448.4</v>
      </c>
      <c r="F103" s="95">
        <v>3321.7</v>
      </c>
      <c r="G103" s="95">
        <v>66.599999999999994</v>
      </c>
      <c r="H103" s="9" t="s">
        <v>735</v>
      </c>
      <c r="I103" s="9"/>
      <c r="J103" s="9"/>
      <c r="K103" s="9"/>
      <c r="L103" s="95"/>
      <c r="M103" s="95"/>
      <c r="N103" s="95"/>
      <c r="O103" s="95"/>
      <c r="P103" s="95"/>
      <c r="Q103" s="95"/>
      <c r="R103" s="95">
        <f t="shared" si="28"/>
        <v>3797534.8</v>
      </c>
      <c r="S103" s="95"/>
      <c r="T103" s="95"/>
      <c r="U103" s="95"/>
      <c r="V103" s="95"/>
      <c r="W103" s="95"/>
      <c r="X103" s="95">
        <f t="shared" si="29"/>
        <v>3797534.8</v>
      </c>
      <c r="Y103" s="9" t="s">
        <v>2658</v>
      </c>
      <c r="Z103" s="16">
        <v>0</v>
      </c>
      <c r="AA103" s="16">
        <v>0</v>
      </c>
      <c r="AB103" s="16">
        <v>0</v>
      </c>
      <c r="AC103" s="53">
        <f t="shared" si="30"/>
        <v>3797534.8</v>
      </c>
      <c r="AD103" s="55"/>
    </row>
    <row r="104" spans="1:30" s="6" customFormat="1" ht="93.75" customHeight="1" x14ac:dyDescent="0.25">
      <c r="A104" s="51">
        <f>IF(OR(D104=0,D104=""),"",COUNTA($D$20:D104))</f>
        <v>75</v>
      </c>
      <c r="B104" s="9" t="s">
        <v>2052</v>
      </c>
      <c r="C104" s="11" t="s">
        <v>1981</v>
      </c>
      <c r="D104" s="16">
        <v>1953</v>
      </c>
      <c r="E104" s="95">
        <v>2421.4</v>
      </c>
      <c r="F104" s="95">
        <v>1518.03</v>
      </c>
      <c r="G104" s="95">
        <v>0</v>
      </c>
      <c r="H104" s="9" t="s">
        <v>727</v>
      </c>
      <c r="I104" s="9"/>
      <c r="J104" s="9"/>
      <c r="K104" s="9"/>
      <c r="L104" s="95"/>
      <c r="M104" s="95"/>
      <c r="N104" s="95"/>
      <c r="O104" s="95"/>
      <c r="P104" s="95"/>
      <c r="Q104" s="95"/>
      <c r="R104" s="95">
        <f t="shared" ref="R104" si="33">5074*E104</f>
        <v>12286183.6</v>
      </c>
      <c r="S104" s="95"/>
      <c r="T104" s="95"/>
      <c r="U104" s="95"/>
      <c r="V104" s="95"/>
      <c r="W104" s="95"/>
      <c r="X104" s="95">
        <f t="shared" si="29"/>
        <v>12286183.6</v>
      </c>
      <c r="Y104" s="9" t="s">
        <v>2658</v>
      </c>
      <c r="Z104" s="16">
        <v>0</v>
      </c>
      <c r="AA104" s="16">
        <v>0</v>
      </c>
      <c r="AB104" s="16">
        <v>0</v>
      </c>
      <c r="AC104" s="53">
        <f t="shared" si="30"/>
        <v>12286183.6</v>
      </c>
      <c r="AD104" s="55"/>
    </row>
    <row r="105" spans="1:30" s="6" customFormat="1" ht="93.75" customHeight="1" x14ac:dyDescent="0.25">
      <c r="A105" s="51">
        <f>IF(OR(D105=0,D105=""),"",COUNTA($D$20:D105))</f>
        <v>76</v>
      </c>
      <c r="B105" s="9" t="s">
        <v>2053</v>
      </c>
      <c r="C105" s="11" t="s">
        <v>1982</v>
      </c>
      <c r="D105" s="16">
        <v>1993</v>
      </c>
      <c r="E105" s="86">
        <v>11473.19</v>
      </c>
      <c r="F105" s="95">
        <v>7625.29</v>
      </c>
      <c r="G105" s="95">
        <v>3847.9</v>
      </c>
      <c r="H105" s="9" t="s">
        <v>1984</v>
      </c>
      <c r="I105" s="9"/>
      <c r="J105" s="9"/>
      <c r="K105" s="9"/>
      <c r="L105" s="86">
        <v>6313180.6000000006</v>
      </c>
      <c r="M105" s="95"/>
      <c r="N105" s="95"/>
      <c r="O105" s="95"/>
      <c r="P105" s="95"/>
      <c r="Q105" s="95"/>
      <c r="R105" s="95">
        <v>8406795.0300000012</v>
      </c>
      <c r="S105" s="95"/>
      <c r="T105" s="95"/>
      <c r="U105" s="95"/>
      <c r="V105" s="95"/>
      <c r="W105" s="95"/>
      <c r="X105" s="95">
        <f t="shared" si="29"/>
        <v>14719975.630000003</v>
      </c>
      <c r="Y105" s="9" t="s">
        <v>2658</v>
      </c>
      <c r="Z105" s="16">
        <v>0</v>
      </c>
      <c r="AA105" s="16">
        <v>0</v>
      </c>
      <c r="AB105" s="16">
        <v>0</v>
      </c>
      <c r="AC105" s="53">
        <f t="shared" si="30"/>
        <v>14719975.630000003</v>
      </c>
      <c r="AD105" s="55"/>
    </row>
    <row r="106" spans="1:30" s="6" customFormat="1" ht="93.75" customHeight="1" x14ac:dyDescent="0.25">
      <c r="A106" s="51">
        <f>IF(OR(D106=0,D106=""),"",COUNTA($D$20:D106))</f>
        <v>77</v>
      </c>
      <c r="B106" s="9" t="s">
        <v>2054</v>
      </c>
      <c r="C106" s="11" t="s">
        <v>1983</v>
      </c>
      <c r="D106" s="16">
        <v>1981</v>
      </c>
      <c r="E106" s="95">
        <v>6179.8</v>
      </c>
      <c r="F106" s="95">
        <v>3964.8</v>
      </c>
      <c r="G106" s="95">
        <v>2216</v>
      </c>
      <c r="H106" s="9" t="s">
        <v>729</v>
      </c>
      <c r="I106" s="9"/>
      <c r="J106" s="9"/>
      <c r="K106" s="9"/>
      <c r="L106" s="95">
        <f>565*E106</f>
        <v>3491587</v>
      </c>
      <c r="M106" s="95"/>
      <c r="N106" s="95"/>
      <c r="O106" s="95"/>
      <c r="P106" s="95"/>
      <c r="Q106" s="95"/>
      <c r="R106" s="95">
        <f>2338*E106</f>
        <v>14448372.4</v>
      </c>
      <c r="S106" s="95"/>
      <c r="T106" s="95"/>
      <c r="U106" s="95"/>
      <c r="V106" s="95"/>
      <c r="W106" s="95"/>
      <c r="X106" s="95">
        <f t="shared" si="29"/>
        <v>17939959.399999999</v>
      </c>
      <c r="Y106" s="9" t="s">
        <v>2658</v>
      </c>
      <c r="Z106" s="16">
        <v>0</v>
      </c>
      <c r="AA106" s="16">
        <v>0</v>
      </c>
      <c r="AB106" s="16">
        <v>0</v>
      </c>
      <c r="AC106" s="53">
        <f t="shared" si="30"/>
        <v>17939959.399999999</v>
      </c>
      <c r="AD106" s="55"/>
    </row>
    <row r="107" spans="1:30" s="6" customFormat="1" ht="93.75" customHeight="1" x14ac:dyDescent="0.25">
      <c r="A107" s="51">
        <f>IF(OR(D107=0,D107=""),"",COUNTA($D$20:D107))</f>
        <v>78</v>
      </c>
      <c r="B107" s="9" t="s">
        <v>2313</v>
      </c>
      <c r="C107" s="11" t="s">
        <v>2271</v>
      </c>
      <c r="D107" s="16">
        <v>1994</v>
      </c>
      <c r="E107" s="95">
        <v>7551.7</v>
      </c>
      <c r="F107" s="95">
        <v>5706.2</v>
      </c>
      <c r="G107" s="95">
        <v>31</v>
      </c>
      <c r="H107" s="9" t="s">
        <v>732</v>
      </c>
      <c r="I107" s="9">
        <v>3</v>
      </c>
      <c r="J107" s="9">
        <v>3</v>
      </c>
      <c r="K107" s="9"/>
      <c r="L107" s="95"/>
      <c r="M107" s="95"/>
      <c r="N107" s="95"/>
      <c r="O107" s="95"/>
      <c r="P107" s="95"/>
      <c r="Q107" s="95">
        <f t="shared" ref="Q107" si="34">4023848*J107</f>
        <v>12071544</v>
      </c>
      <c r="R107" s="95"/>
      <c r="S107" s="95"/>
      <c r="T107" s="95"/>
      <c r="U107" s="95"/>
      <c r="V107" s="95">
        <f t="shared" ref="V107" si="35">48*E107</f>
        <v>362481.6</v>
      </c>
      <c r="W107" s="95"/>
      <c r="X107" s="95">
        <f t="shared" ref="X107" si="36">L107+M107+N107+O107+P107+Q107+R107+S107+T107+U107+V107+W107</f>
        <v>12434025.6</v>
      </c>
      <c r="Y107" s="9" t="s">
        <v>2658</v>
      </c>
      <c r="Z107" s="16">
        <v>0</v>
      </c>
      <c r="AA107" s="16">
        <v>0</v>
      </c>
      <c r="AB107" s="16">
        <v>0</v>
      </c>
      <c r="AC107" s="53">
        <f t="shared" ref="AC107" si="37">X107-(Z107+AA107+AB107)</f>
        <v>12434025.6</v>
      </c>
      <c r="AD107" s="55"/>
    </row>
    <row r="108" spans="1:30" s="6" customFormat="1" ht="93.75" customHeight="1" x14ac:dyDescent="0.25">
      <c r="A108" s="51">
        <f>IF(OR(D108=0,D108=""),"",COUNTA($D$20:D108))</f>
        <v>79</v>
      </c>
      <c r="B108" s="9" t="s">
        <v>1015</v>
      </c>
      <c r="C108" s="11" t="s">
        <v>374</v>
      </c>
      <c r="D108" s="16">
        <v>1969</v>
      </c>
      <c r="E108" s="95">
        <v>3569.6</v>
      </c>
      <c r="F108" s="95">
        <v>2694.5</v>
      </c>
      <c r="G108" s="95">
        <v>0</v>
      </c>
      <c r="H108" s="9" t="s">
        <v>729</v>
      </c>
      <c r="I108" s="9"/>
      <c r="J108" s="9"/>
      <c r="K108" s="9"/>
      <c r="L108" s="95"/>
      <c r="M108" s="95"/>
      <c r="N108" s="95"/>
      <c r="O108" s="95"/>
      <c r="P108" s="95"/>
      <c r="Q108" s="95"/>
      <c r="R108" s="95">
        <f t="shared" ref="R108:R109" si="38">2338*E108</f>
        <v>8345724.7999999998</v>
      </c>
      <c r="S108" s="95"/>
      <c r="T108" s="95"/>
      <c r="U108" s="95"/>
      <c r="V108" s="95"/>
      <c r="W108" s="95"/>
      <c r="X108" s="95">
        <f t="shared" si="29"/>
        <v>8345724.7999999998</v>
      </c>
      <c r="Y108" s="9" t="s">
        <v>2658</v>
      </c>
      <c r="Z108" s="16">
        <v>0</v>
      </c>
      <c r="AA108" s="16">
        <v>0</v>
      </c>
      <c r="AB108" s="16">
        <v>0</v>
      </c>
      <c r="AC108" s="53">
        <f t="shared" si="30"/>
        <v>8345724.7999999998</v>
      </c>
      <c r="AD108" s="55"/>
    </row>
    <row r="109" spans="1:30" s="6" customFormat="1" ht="93.75" customHeight="1" x14ac:dyDescent="0.25">
      <c r="A109" s="51">
        <f>IF(OR(D109=0,D109=""),"",COUNTA($D$20:D109))</f>
        <v>80</v>
      </c>
      <c r="B109" s="9" t="s">
        <v>2055</v>
      </c>
      <c r="C109" s="11" t="s">
        <v>610</v>
      </c>
      <c r="D109" s="16">
        <v>1973</v>
      </c>
      <c r="E109" s="95">
        <v>5755.7</v>
      </c>
      <c r="F109" s="95">
        <v>4305.7</v>
      </c>
      <c r="G109" s="95">
        <v>0</v>
      </c>
      <c r="H109" s="9" t="s">
        <v>729</v>
      </c>
      <c r="I109" s="9"/>
      <c r="J109" s="9"/>
      <c r="K109" s="9"/>
      <c r="L109" s="95"/>
      <c r="M109" s="95"/>
      <c r="N109" s="95"/>
      <c r="O109" s="95"/>
      <c r="P109" s="95"/>
      <c r="Q109" s="95"/>
      <c r="R109" s="95">
        <f t="shared" si="38"/>
        <v>13456826.6</v>
      </c>
      <c r="S109" s="95"/>
      <c r="T109" s="95"/>
      <c r="U109" s="95"/>
      <c r="V109" s="95"/>
      <c r="W109" s="95"/>
      <c r="X109" s="95">
        <f t="shared" si="29"/>
        <v>13456826.6</v>
      </c>
      <c r="Y109" s="9" t="s">
        <v>2658</v>
      </c>
      <c r="Z109" s="16">
        <v>0</v>
      </c>
      <c r="AA109" s="16">
        <v>0</v>
      </c>
      <c r="AB109" s="16">
        <v>0</v>
      </c>
      <c r="AC109" s="53">
        <f t="shared" si="30"/>
        <v>13456826.6</v>
      </c>
      <c r="AD109" s="55"/>
    </row>
    <row r="110" spans="1:30" s="6" customFormat="1" ht="93.75" customHeight="1" x14ac:dyDescent="0.25">
      <c r="A110" s="51">
        <f>IF(OR(D110=0,D110=""),"",COUNTA($D$20:D110))</f>
        <v>81</v>
      </c>
      <c r="B110" s="9" t="s">
        <v>2089</v>
      </c>
      <c r="C110" s="11" t="s">
        <v>1910</v>
      </c>
      <c r="D110" s="16">
        <v>1975</v>
      </c>
      <c r="E110" s="95">
        <v>5620.68</v>
      </c>
      <c r="F110" s="95">
        <v>4437.38</v>
      </c>
      <c r="G110" s="95">
        <v>43.9</v>
      </c>
      <c r="H110" s="9" t="s">
        <v>729</v>
      </c>
      <c r="I110" s="9"/>
      <c r="J110" s="9"/>
      <c r="K110" s="9"/>
      <c r="L110" s="95"/>
      <c r="M110" s="95"/>
      <c r="N110" s="95"/>
      <c r="O110" s="95"/>
      <c r="P110" s="95"/>
      <c r="Q110" s="95"/>
      <c r="R110" s="95">
        <f t="shared" ref="R110:R117" si="39">2338*E110</f>
        <v>13141149.84</v>
      </c>
      <c r="S110" s="95"/>
      <c r="T110" s="95">
        <f>2771*E110</f>
        <v>15574904.280000001</v>
      </c>
      <c r="U110" s="95"/>
      <c r="V110" s="95"/>
      <c r="W110" s="95"/>
      <c r="X110" s="95">
        <f t="shared" si="29"/>
        <v>28716054.120000001</v>
      </c>
      <c r="Y110" s="9" t="s">
        <v>2658</v>
      </c>
      <c r="Z110" s="16">
        <v>0</v>
      </c>
      <c r="AA110" s="16">
        <v>0</v>
      </c>
      <c r="AB110" s="16">
        <v>0</v>
      </c>
      <c r="AC110" s="53">
        <f t="shared" si="30"/>
        <v>28716054.120000001</v>
      </c>
      <c r="AD110" s="55"/>
    </row>
    <row r="111" spans="1:30" s="6" customFormat="1" ht="93.75" customHeight="1" x14ac:dyDescent="0.25">
      <c r="A111" s="51">
        <f>IF(OR(D111=0,D111=""),"",COUNTA($D$20:D111))</f>
        <v>82</v>
      </c>
      <c r="B111" s="9" t="s">
        <v>1125</v>
      </c>
      <c r="C111" s="11" t="s">
        <v>67</v>
      </c>
      <c r="D111" s="16">
        <v>1971</v>
      </c>
      <c r="E111" s="95">
        <v>12802.4</v>
      </c>
      <c r="F111" s="95">
        <v>9016.5</v>
      </c>
      <c r="G111" s="95">
        <v>2432.1</v>
      </c>
      <c r="H111" s="9" t="s">
        <v>732</v>
      </c>
      <c r="I111" s="9"/>
      <c r="J111" s="9"/>
      <c r="K111" s="9"/>
      <c r="L111" s="95"/>
      <c r="M111" s="95">
        <f>1021*E111</f>
        <v>13071250.4</v>
      </c>
      <c r="N111" s="95"/>
      <c r="O111" s="95">
        <f>353*E111</f>
        <v>4519247.2</v>
      </c>
      <c r="P111" s="95">
        <f>303*E111</f>
        <v>3879127.1999999997</v>
      </c>
      <c r="Q111" s="95"/>
      <c r="R111" s="95"/>
      <c r="S111" s="95"/>
      <c r="T111" s="95"/>
      <c r="U111" s="95"/>
      <c r="V111" s="95"/>
      <c r="W111" s="95"/>
      <c r="X111" s="95">
        <f t="shared" ref="X111" si="40">L111+M111+N111+O111+P111+Q111+R111+S111+T111+U111+V111+W111</f>
        <v>21469624.800000001</v>
      </c>
      <c r="Y111" s="9" t="s">
        <v>2658</v>
      </c>
      <c r="Z111" s="16">
        <v>0</v>
      </c>
      <c r="AA111" s="16">
        <v>0</v>
      </c>
      <c r="AB111" s="16">
        <v>0</v>
      </c>
      <c r="AC111" s="53">
        <f t="shared" ref="AC111" si="41">X111-(Z111+AA111+AB111)</f>
        <v>21469624.800000001</v>
      </c>
      <c r="AD111" s="55"/>
    </row>
    <row r="112" spans="1:30" s="6" customFormat="1" ht="93.75" customHeight="1" x14ac:dyDescent="0.25">
      <c r="A112" s="51">
        <f>IF(OR(D112=0,D112=""),"",COUNTA($D$20:D112))</f>
        <v>83</v>
      </c>
      <c r="B112" s="9" t="s">
        <v>982</v>
      </c>
      <c r="C112" s="11" t="s">
        <v>543</v>
      </c>
      <c r="D112" s="16">
        <v>1972</v>
      </c>
      <c r="E112" s="95">
        <v>3516.2</v>
      </c>
      <c r="F112" s="95">
        <v>2641.8</v>
      </c>
      <c r="G112" s="95">
        <v>0</v>
      </c>
      <c r="H112" s="9" t="s">
        <v>729</v>
      </c>
      <c r="I112" s="9"/>
      <c r="J112" s="9"/>
      <c r="K112" s="9"/>
      <c r="L112" s="95"/>
      <c r="M112" s="95">
        <f>1207*E112</f>
        <v>4244053.3999999994</v>
      </c>
      <c r="N112" s="95"/>
      <c r="O112" s="95">
        <f>855*E112</f>
        <v>3006351</v>
      </c>
      <c r="P112" s="95"/>
      <c r="Q112" s="95"/>
      <c r="R112" s="95"/>
      <c r="S112" s="95"/>
      <c r="T112" s="95"/>
      <c r="U112" s="95"/>
      <c r="V112" s="95"/>
      <c r="W112" s="95"/>
      <c r="X112" s="95">
        <f t="shared" ref="X112:X114" si="42">L112+M112+N112+O112+P112+Q112+R112+S112+T112+U112+V112+W112</f>
        <v>7250404.3999999994</v>
      </c>
      <c r="Y112" s="9" t="s">
        <v>2658</v>
      </c>
      <c r="Z112" s="16">
        <v>0</v>
      </c>
      <c r="AA112" s="16">
        <v>0</v>
      </c>
      <c r="AB112" s="16">
        <v>0</v>
      </c>
      <c r="AC112" s="53">
        <f t="shared" ref="AC112:AC114" si="43">X112-(Z112+AA112+AB112)</f>
        <v>7250404.3999999994</v>
      </c>
      <c r="AD112" s="55"/>
    </row>
    <row r="113" spans="1:30" s="6" customFormat="1" ht="93.75" customHeight="1" x14ac:dyDescent="0.25">
      <c r="A113" s="51">
        <f>IF(OR(D113=0,D113=""),"",COUNTA($D$20:D113))</f>
        <v>84</v>
      </c>
      <c r="B113" s="9" t="s">
        <v>983</v>
      </c>
      <c r="C113" s="11" t="s">
        <v>593</v>
      </c>
      <c r="D113" s="16">
        <v>1973</v>
      </c>
      <c r="E113" s="95">
        <v>4009.9</v>
      </c>
      <c r="F113" s="95">
        <v>2676.7</v>
      </c>
      <c r="G113" s="95">
        <v>343.3</v>
      </c>
      <c r="H113" s="9" t="s">
        <v>729</v>
      </c>
      <c r="I113" s="9"/>
      <c r="J113" s="9"/>
      <c r="K113" s="9"/>
      <c r="L113" s="95"/>
      <c r="M113" s="95">
        <f>1207*E113</f>
        <v>4839949.3</v>
      </c>
      <c r="N113" s="95"/>
      <c r="O113" s="95">
        <f>855*E113</f>
        <v>3428464.5</v>
      </c>
      <c r="P113" s="95"/>
      <c r="Q113" s="95"/>
      <c r="R113" s="95"/>
      <c r="S113" s="95"/>
      <c r="T113" s="95"/>
      <c r="U113" s="95"/>
      <c r="V113" s="95"/>
      <c r="W113" s="95"/>
      <c r="X113" s="95">
        <f t="shared" si="42"/>
        <v>8268413.7999999998</v>
      </c>
      <c r="Y113" s="9" t="s">
        <v>2658</v>
      </c>
      <c r="Z113" s="16">
        <v>0</v>
      </c>
      <c r="AA113" s="16">
        <v>0</v>
      </c>
      <c r="AB113" s="16">
        <v>0</v>
      </c>
      <c r="AC113" s="53">
        <f t="shared" si="43"/>
        <v>8268413.7999999998</v>
      </c>
      <c r="AD113" s="55"/>
    </row>
    <row r="114" spans="1:30" s="6" customFormat="1" ht="93.75" customHeight="1" x14ac:dyDescent="0.25">
      <c r="A114" s="51">
        <f>IF(OR(D114=0,D114=""),"",COUNTA($D$20:D114))</f>
        <v>85</v>
      </c>
      <c r="B114" s="9" t="s">
        <v>2090</v>
      </c>
      <c r="C114" s="11" t="s">
        <v>1925</v>
      </c>
      <c r="D114" s="16">
        <v>1989</v>
      </c>
      <c r="E114" s="95">
        <v>7723</v>
      </c>
      <c r="F114" s="95">
        <v>4728.5</v>
      </c>
      <c r="G114" s="95">
        <v>144</v>
      </c>
      <c r="H114" s="9" t="s">
        <v>732</v>
      </c>
      <c r="I114" s="9"/>
      <c r="J114" s="9"/>
      <c r="K114" s="9"/>
      <c r="L114" s="95"/>
      <c r="M114" s="95"/>
      <c r="N114" s="95"/>
      <c r="O114" s="95"/>
      <c r="P114" s="95"/>
      <c r="Q114" s="95"/>
      <c r="R114" s="95">
        <f t="shared" ref="R114" si="44">876*E114</f>
        <v>6765348</v>
      </c>
      <c r="S114" s="95"/>
      <c r="T114" s="95"/>
      <c r="U114" s="95"/>
      <c r="V114" s="95"/>
      <c r="W114" s="95"/>
      <c r="X114" s="95">
        <f t="shared" si="42"/>
        <v>6765348</v>
      </c>
      <c r="Y114" s="9" t="s">
        <v>2658</v>
      </c>
      <c r="Z114" s="16">
        <v>0</v>
      </c>
      <c r="AA114" s="16">
        <v>0</v>
      </c>
      <c r="AB114" s="16">
        <v>0</v>
      </c>
      <c r="AC114" s="53">
        <f t="shared" si="43"/>
        <v>6765348</v>
      </c>
      <c r="AD114" s="55"/>
    </row>
    <row r="115" spans="1:30" s="6" customFormat="1" ht="93.75" customHeight="1" x14ac:dyDescent="0.25">
      <c r="A115" s="51">
        <f>IF(OR(D115=0,D115=""),"",COUNTA($D$20:D115))</f>
        <v>86</v>
      </c>
      <c r="B115" s="9" t="s">
        <v>2056</v>
      </c>
      <c r="C115" s="11" t="s">
        <v>2026</v>
      </c>
      <c r="D115" s="16">
        <v>1976</v>
      </c>
      <c r="E115" s="95">
        <v>3411.2</v>
      </c>
      <c r="F115" s="95">
        <v>3360</v>
      </c>
      <c r="G115" s="95">
        <v>991</v>
      </c>
      <c r="H115" s="9" t="s">
        <v>729</v>
      </c>
      <c r="I115" s="9"/>
      <c r="J115" s="9"/>
      <c r="K115" s="9"/>
      <c r="L115" s="95">
        <f>565*E115</f>
        <v>1927328</v>
      </c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>
        <f t="shared" ref="X115" si="45">L115+M115+N115+O115+P115+Q115+R115+S115+T115+U115+V115+W115</f>
        <v>1927328</v>
      </c>
      <c r="Y115" s="9" t="s">
        <v>2658</v>
      </c>
      <c r="Z115" s="16">
        <v>0</v>
      </c>
      <c r="AA115" s="16">
        <v>0</v>
      </c>
      <c r="AB115" s="16">
        <v>0</v>
      </c>
      <c r="AC115" s="53">
        <f t="shared" ref="AC115" si="46">X115-(Z115+AA115+AB115)</f>
        <v>1927328</v>
      </c>
      <c r="AD115" s="55"/>
    </row>
    <row r="116" spans="1:30" s="6" customFormat="1" ht="93.75" customHeight="1" x14ac:dyDescent="0.25">
      <c r="A116" s="51">
        <f>IF(OR(D116=0,D116=""),"",COUNTA($D$20:D116))</f>
        <v>87</v>
      </c>
      <c r="B116" s="9" t="s">
        <v>2091</v>
      </c>
      <c r="C116" s="11" t="s">
        <v>592</v>
      </c>
      <c r="D116" s="16">
        <v>1973</v>
      </c>
      <c r="E116" s="95">
        <v>3980.6</v>
      </c>
      <c r="F116" s="95">
        <v>2601.5</v>
      </c>
      <c r="G116" s="95">
        <v>531.6</v>
      </c>
      <c r="H116" s="9" t="s">
        <v>729</v>
      </c>
      <c r="I116" s="9"/>
      <c r="J116" s="9"/>
      <c r="K116" s="9"/>
      <c r="L116" s="95">
        <f>565*E116</f>
        <v>2249039</v>
      </c>
      <c r="M116" s="95">
        <f>1207*E116</f>
        <v>4804584.2</v>
      </c>
      <c r="N116" s="95"/>
      <c r="O116" s="95">
        <f>855*E116</f>
        <v>3403413</v>
      </c>
      <c r="P116" s="95"/>
      <c r="Q116" s="95"/>
      <c r="R116" s="95">
        <f t="shared" si="39"/>
        <v>9306642.7999999989</v>
      </c>
      <c r="S116" s="95"/>
      <c r="T116" s="95"/>
      <c r="U116" s="95"/>
      <c r="V116" s="95"/>
      <c r="W116" s="95"/>
      <c r="X116" s="95">
        <f t="shared" ref="X116:X119" si="47">L116+M116+N116+O116+P116+Q116+R116+S116+T116+U116+V116+W116</f>
        <v>19763679</v>
      </c>
      <c r="Y116" s="9" t="s">
        <v>2658</v>
      </c>
      <c r="Z116" s="16">
        <v>0</v>
      </c>
      <c r="AA116" s="16">
        <v>0</v>
      </c>
      <c r="AB116" s="16">
        <v>0</v>
      </c>
      <c r="AC116" s="53">
        <f t="shared" ref="AC116:AC119" si="48">X116-(Z116+AA116+AB116)</f>
        <v>19763679</v>
      </c>
      <c r="AD116" s="55"/>
    </row>
    <row r="117" spans="1:30" s="6" customFormat="1" ht="93.75" customHeight="1" x14ac:dyDescent="0.25">
      <c r="A117" s="51">
        <f>IF(OR(D117=0,D117=""),"",COUNTA($D$20:D117))</f>
        <v>88</v>
      </c>
      <c r="B117" s="9" t="s">
        <v>2092</v>
      </c>
      <c r="C117" s="11" t="s">
        <v>1896</v>
      </c>
      <c r="D117" s="16">
        <v>1976</v>
      </c>
      <c r="E117" s="95">
        <v>2350.1999999999998</v>
      </c>
      <c r="F117" s="95">
        <v>1798</v>
      </c>
      <c r="G117" s="95">
        <v>0</v>
      </c>
      <c r="H117" s="9" t="s">
        <v>729</v>
      </c>
      <c r="I117" s="9"/>
      <c r="J117" s="9"/>
      <c r="K117" s="9"/>
      <c r="L117" s="95"/>
      <c r="M117" s="95"/>
      <c r="N117" s="95"/>
      <c r="O117" s="95"/>
      <c r="P117" s="95"/>
      <c r="Q117" s="95"/>
      <c r="R117" s="95">
        <f t="shared" si="39"/>
        <v>5494767.5999999996</v>
      </c>
      <c r="S117" s="95"/>
      <c r="T117" s="95"/>
      <c r="U117" s="95"/>
      <c r="V117" s="95"/>
      <c r="W117" s="95"/>
      <c r="X117" s="95">
        <f t="shared" si="47"/>
        <v>5494767.5999999996</v>
      </c>
      <c r="Y117" s="9" t="s">
        <v>2658</v>
      </c>
      <c r="Z117" s="16">
        <v>0</v>
      </c>
      <c r="AA117" s="16">
        <v>0</v>
      </c>
      <c r="AB117" s="16">
        <v>0</v>
      </c>
      <c r="AC117" s="53">
        <f t="shared" si="48"/>
        <v>5494767.5999999996</v>
      </c>
      <c r="AD117" s="55"/>
    </row>
    <row r="118" spans="1:30" s="6" customFormat="1" ht="93.75" customHeight="1" x14ac:dyDescent="0.25">
      <c r="A118" s="51">
        <f>IF(OR(D118=0,D118=""),"",COUNTA($D$20:D118))</f>
        <v>89</v>
      </c>
      <c r="B118" s="9" t="s">
        <v>2057</v>
      </c>
      <c r="C118" s="11" t="s">
        <v>1933</v>
      </c>
      <c r="D118" s="16">
        <v>1972</v>
      </c>
      <c r="E118" s="95">
        <v>5770.3</v>
      </c>
      <c r="F118" s="95">
        <v>4361.1000000000004</v>
      </c>
      <c r="G118" s="95">
        <v>0</v>
      </c>
      <c r="H118" s="9" t="s">
        <v>729</v>
      </c>
      <c r="I118" s="9"/>
      <c r="J118" s="9"/>
      <c r="K118" s="9"/>
      <c r="L118" s="95">
        <f>565*E118</f>
        <v>3260219.5</v>
      </c>
      <c r="M118" s="95">
        <f t="shared" ref="M118" si="49">1207*E118</f>
        <v>6964752.1000000006</v>
      </c>
      <c r="N118" s="95"/>
      <c r="O118" s="95">
        <f>855*E118</f>
        <v>4933606.5</v>
      </c>
      <c r="P118" s="95">
        <f>492*E118</f>
        <v>2838987.6</v>
      </c>
      <c r="Q118" s="95"/>
      <c r="R118" s="95"/>
      <c r="S118" s="95"/>
      <c r="T118" s="95"/>
      <c r="U118" s="95"/>
      <c r="V118" s="95"/>
      <c r="W118" s="95"/>
      <c r="X118" s="95">
        <f t="shared" si="47"/>
        <v>17997565.700000003</v>
      </c>
      <c r="Y118" s="9" t="s">
        <v>2658</v>
      </c>
      <c r="Z118" s="16">
        <v>0</v>
      </c>
      <c r="AA118" s="16">
        <v>0</v>
      </c>
      <c r="AB118" s="16">
        <v>0</v>
      </c>
      <c r="AC118" s="53">
        <f t="shared" si="48"/>
        <v>17997565.700000003</v>
      </c>
      <c r="AD118" s="55"/>
    </row>
    <row r="119" spans="1:30" s="6" customFormat="1" ht="93.75" customHeight="1" x14ac:dyDescent="0.25">
      <c r="A119" s="51">
        <f>IF(OR(D119=0,D119=""),"",COUNTA($D$20:D119))</f>
        <v>90</v>
      </c>
      <c r="B119" s="9" t="s">
        <v>1047</v>
      </c>
      <c r="C119" s="11" t="s">
        <v>495</v>
      </c>
      <c r="D119" s="16">
        <v>1971</v>
      </c>
      <c r="E119" s="95">
        <v>8571.7000000000007</v>
      </c>
      <c r="F119" s="95">
        <v>5691.7</v>
      </c>
      <c r="G119" s="95">
        <v>0</v>
      </c>
      <c r="H119" s="9" t="s">
        <v>729</v>
      </c>
      <c r="I119" s="9"/>
      <c r="J119" s="9"/>
      <c r="K119" s="9"/>
      <c r="L119" s="95"/>
      <c r="M119" s="95"/>
      <c r="N119" s="95"/>
      <c r="O119" s="95"/>
      <c r="P119" s="95"/>
      <c r="Q119" s="95"/>
      <c r="R119" s="95">
        <f>2338*E119</f>
        <v>20040634.600000001</v>
      </c>
      <c r="S119" s="95"/>
      <c r="T119" s="95"/>
      <c r="U119" s="95"/>
      <c r="V119" s="95"/>
      <c r="W119" s="95"/>
      <c r="X119" s="95">
        <f t="shared" si="47"/>
        <v>20040634.600000001</v>
      </c>
      <c r="Y119" s="9" t="s">
        <v>2658</v>
      </c>
      <c r="Z119" s="16">
        <v>0</v>
      </c>
      <c r="AA119" s="16">
        <v>0</v>
      </c>
      <c r="AB119" s="16">
        <v>0</v>
      </c>
      <c r="AC119" s="53">
        <f t="shared" si="48"/>
        <v>20040634.600000001</v>
      </c>
      <c r="AD119" s="55"/>
    </row>
    <row r="120" spans="1:30" s="100" customFormat="1" ht="93.75" customHeight="1" x14ac:dyDescent="0.25">
      <c r="A120" s="51">
        <f>IF(OR(D120=0,D120=""),"",COUNTA($D$20:D120))</f>
        <v>91</v>
      </c>
      <c r="B120" s="9" t="s">
        <v>2093</v>
      </c>
      <c r="C120" s="101" t="s">
        <v>1897</v>
      </c>
      <c r="D120" s="96">
        <v>1986</v>
      </c>
      <c r="E120" s="97">
        <v>8446.5</v>
      </c>
      <c r="F120" s="97">
        <v>5764.7</v>
      </c>
      <c r="G120" s="97">
        <v>201</v>
      </c>
      <c r="H120" s="98" t="s">
        <v>732</v>
      </c>
      <c r="I120" s="9"/>
      <c r="J120" s="9"/>
      <c r="K120" s="9"/>
      <c r="L120" s="97"/>
      <c r="M120" s="97"/>
      <c r="N120" s="97"/>
      <c r="O120" s="97"/>
      <c r="P120" s="97"/>
      <c r="Q120" s="97"/>
      <c r="R120" s="97">
        <f>876*E120</f>
        <v>7399134</v>
      </c>
      <c r="S120" s="97"/>
      <c r="T120" s="97">
        <f>1609*E120</f>
        <v>13590418.5</v>
      </c>
      <c r="U120" s="97"/>
      <c r="V120" s="97"/>
      <c r="W120" s="97"/>
      <c r="X120" s="97">
        <f t="shared" ref="X120:X182" si="50">L120+M120+N120+O120+P120+Q120+R120+S120+T120+U120+V120+W120</f>
        <v>20989552.5</v>
      </c>
      <c r="Y120" s="98" t="s">
        <v>2658</v>
      </c>
      <c r="Z120" s="96">
        <v>0</v>
      </c>
      <c r="AA120" s="96">
        <v>0</v>
      </c>
      <c r="AB120" s="96">
        <v>0</v>
      </c>
      <c r="AC120" s="99">
        <f t="shared" ref="AC120:AC182" si="51">X120-(Z120+AA120+AB120)</f>
        <v>20989552.5</v>
      </c>
    </row>
    <row r="121" spans="1:30" s="6" customFormat="1" ht="93.75" customHeight="1" x14ac:dyDescent="0.25">
      <c r="A121" s="51">
        <f>IF(OR(D121=0,D121=""),"",COUNTA($D$20:D121))</f>
        <v>92</v>
      </c>
      <c r="B121" s="9" t="s">
        <v>2094</v>
      </c>
      <c r="C121" s="11" t="s">
        <v>1898</v>
      </c>
      <c r="D121" s="16">
        <v>1987</v>
      </c>
      <c r="E121" s="95">
        <v>19790.04</v>
      </c>
      <c r="F121" s="95">
        <v>13369.54</v>
      </c>
      <c r="G121" s="95">
        <v>0</v>
      </c>
      <c r="H121" s="9" t="s">
        <v>732</v>
      </c>
      <c r="I121" s="9"/>
      <c r="J121" s="9"/>
      <c r="K121" s="9"/>
      <c r="L121" s="95"/>
      <c r="M121" s="95"/>
      <c r="N121" s="95"/>
      <c r="O121" s="95"/>
      <c r="P121" s="95"/>
      <c r="Q121" s="95"/>
      <c r="R121" s="95">
        <f>876*E121</f>
        <v>17336075.039999999</v>
      </c>
      <c r="S121" s="95"/>
      <c r="T121" s="95"/>
      <c r="U121" s="95"/>
      <c r="V121" s="95"/>
      <c r="W121" s="95"/>
      <c r="X121" s="95">
        <f t="shared" si="50"/>
        <v>17336075.039999999</v>
      </c>
      <c r="Y121" s="9" t="s">
        <v>2658</v>
      </c>
      <c r="Z121" s="16">
        <v>0</v>
      </c>
      <c r="AA121" s="16">
        <v>0</v>
      </c>
      <c r="AB121" s="16">
        <v>0</v>
      </c>
      <c r="AC121" s="53">
        <f t="shared" si="51"/>
        <v>17336075.039999999</v>
      </c>
      <c r="AD121" s="55"/>
    </row>
    <row r="122" spans="1:30" s="6" customFormat="1" ht="93.75" customHeight="1" x14ac:dyDescent="0.25">
      <c r="A122" s="51">
        <f>IF(OR(D122=0,D122=""),"",COUNTA($D$20:D122))</f>
        <v>93</v>
      </c>
      <c r="B122" s="9" t="s">
        <v>2095</v>
      </c>
      <c r="C122" s="11" t="s">
        <v>1899</v>
      </c>
      <c r="D122" s="16">
        <v>1988</v>
      </c>
      <c r="E122" s="95">
        <v>3664.2</v>
      </c>
      <c r="F122" s="95">
        <v>2768.3</v>
      </c>
      <c r="G122" s="95">
        <v>0</v>
      </c>
      <c r="H122" s="9" t="s">
        <v>729</v>
      </c>
      <c r="I122" s="9"/>
      <c r="J122" s="9"/>
      <c r="K122" s="9"/>
      <c r="L122" s="95"/>
      <c r="M122" s="95"/>
      <c r="N122" s="95"/>
      <c r="O122" s="95"/>
      <c r="P122" s="95"/>
      <c r="Q122" s="95"/>
      <c r="R122" s="95">
        <f>2338*E122</f>
        <v>8566899.5999999996</v>
      </c>
      <c r="S122" s="95"/>
      <c r="T122" s="95"/>
      <c r="U122" s="95"/>
      <c r="V122" s="95"/>
      <c r="W122" s="95"/>
      <c r="X122" s="95">
        <f t="shared" si="50"/>
        <v>8566899.5999999996</v>
      </c>
      <c r="Y122" s="9" t="s">
        <v>2658</v>
      </c>
      <c r="Z122" s="16">
        <v>0</v>
      </c>
      <c r="AA122" s="16">
        <v>0</v>
      </c>
      <c r="AB122" s="16">
        <v>0</v>
      </c>
      <c r="AC122" s="53">
        <f t="shared" si="51"/>
        <v>8566899.5999999996</v>
      </c>
      <c r="AD122" s="55"/>
    </row>
    <row r="123" spans="1:30" s="6" customFormat="1" ht="93.75" customHeight="1" x14ac:dyDescent="0.25">
      <c r="A123" s="51">
        <f>IF(OR(D123=0,D123=""),"",COUNTA($D$20:D123))</f>
        <v>94</v>
      </c>
      <c r="B123" s="9" t="s">
        <v>2058</v>
      </c>
      <c r="C123" s="11" t="s">
        <v>1865</v>
      </c>
      <c r="D123" s="16">
        <v>2006</v>
      </c>
      <c r="E123" s="95">
        <v>10144.700000000001</v>
      </c>
      <c r="F123" s="95">
        <v>7435.7</v>
      </c>
      <c r="G123" s="95">
        <v>686</v>
      </c>
      <c r="H123" s="9" t="s">
        <v>735</v>
      </c>
      <c r="I123" s="9"/>
      <c r="J123" s="9"/>
      <c r="K123" s="9"/>
      <c r="L123" s="95"/>
      <c r="M123" s="95"/>
      <c r="N123" s="95"/>
      <c r="O123" s="95"/>
      <c r="P123" s="95"/>
      <c r="Q123" s="95"/>
      <c r="R123" s="95">
        <f>697*E123</f>
        <v>7070855.9000000004</v>
      </c>
      <c r="S123" s="95"/>
      <c r="T123" s="95"/>
      <c r="U123" s="95"/>
      <c r="V123" s="95"/>
      <c r="W123" s="95"/>
      <c r="X123" s="95">
        <f t="shared" si="50"/>
        <v>7070855.9000000004</v>
      </c>
      <c r="Y123" s="9" t="s">
        <v>2658</v>
      </c>
      <c r="Z123" s="16">
        <v>0</v>
      </c>
      <c r="AA123" s="16">
        <v>0</v>
      </c>
      <c r="AB123" s="16">
        <v>0</v>
      </c>
      <c r="AC123" s="53">
        <f t="shared" si="51"/>
        <v>7070855.9000000004</v>
      </c>
      <c r="AD123" s="55"/>
    </row>
    <row r="124" spans="1:30" s="6" customFormat="1" ht="93.75" customHeight="1" x14ac:dyDescent="0.25">
      <c r="A124" s="51">
        <f>IF(OR(D124=0,D124=""),"",COUNTA($D$20:D124))</f>
        <v>95</v>
      </c>
      <c r="B124" s="9" t="s">
        <v>2096</v>
      </c>
      <c r="C124" s="11" t="s">
        <v>1900</v>
      </c>
      <c r="D124" s="16">
        <v>1989</v>
      </c>
      <c r="E124" s="95">
        <v>4932.3999999999996</v>
      </c>
      <c r="F124" s="95">
        <v>2876.8</v>
      </c>
      <c r="G124" s="95">
        <v>0</v>
      </c>
      <c r="H124" s="9" t="s">
        <v>729</v>
      </c>
      <c r="I124" s="9"/>
      <c r="J124" s="9"/>
      <c r="K124" s="9"/>
      <c r="L124" s="95"/>
      <c r="M124" s="95"/>
      <c r="N124" s="95"/>
      <c r="O124" s="95"/>
      <c r="P124" s="95"/>
      <c r="Q124" s="95"/>
      <c r="R124" s="95">
        <f>2338*E124</f>
        <v>11531951.199999999</v>
      </c>
      <c r="S124" s="95"/>
      <c r="T124" s="95"/>
      <c r="U124" s="95"/>
      <c r="V124" s="95"/>
      <c r="W124" s="95"/>
      <c r="X124" s="95">
        <f t="shared" si="50"/>
        <v>11531951.199999999</v>
      </c>
      <c r="Y124" s="9" t="s">
        <v>2658</v>
      </c>
      <c r="Z124" s="16">
        <v>0</v>
      </c>
      <c r="AA124" s="16">
        <v>0</v>
      </c>
      <c r="AB124" s="16">
        <v>0</v>
      </c>
      <c r="AC124" s="53">
        <f t="shared" si="51"/>
        <v>11531951.199999999</v>
      </c>
      <c r="AD124" s="55"/>
    </row>
    <row r="125" spans="1:30" s="6" customFormat="1" ht="93.75" customHeight="1" x14ac:dyDescent="0.25">
      <c r="A125" s="51">
        <f>IF(OR(D125=0,D125=""),"",COUNTA($D$20:D125))</f>
        <v>96</v>
      </c>
      <c r="B125" s="9" t="s">
        <v>2097</v>
      </c>
      <c r="C125" s="11" t="s">
        <v>1902</v>
      </c>
      <c r="D125" s="16">
        <v>1985</v>
      </c>
      <c r="E125" s="95">
        <v>6473.4</v>
      </c>
      <c r="F125" s="95">
        <v>5785</v>
      </c>
      <c r="G125" s="95">
        <v>37.299999999999997</v>
      </c>
      <c r="H125" s="9" t="s">
        <v>732</v>
      </c>
      <c r="I125" s="9"/>
      <c r="J125" s="9"/>
      <c r="K125" s="9"/>
      <c r="L125" s="95"/>
      <c r="M125" s="95"/>
      <c r="N125" s="95"/>
      <c r="O125" s="95"/>
      <c r="P125" s="95"/>
      <c r="Q125" s="95"/>
      <c r="R125" s="95">
        <f>876*E125</f>
        <v>5670698.3999999994</v>
      </c>
      <c r="S125" s="95"/>
      <c r="T125" s="95"/>
      <c r="U125" s="95"/>
      <c r="V125" s="95"/>
      <c r="W125" s="95"/>
      <c r="X125" s="95">
        <f t="shared" si="50"/>
        <v>5670698.3999999994</v>
      </c>
      <c r="Y125" s="9" t="s">
        <v>2658</v>
      </c>
      <c r="Z125" s="16">
        <v>0</v>
      </c>
      <c r="AA125" s="16">
        <v>0</v>
      </c>
      <c r="AB125" s="16">
        <v>0</v>
      </c>
      <c r="AC125" s="53">
        <f t="shared" si="51"/>
        <v>5670698.3999999994</v>
      </c>
      <c r="AD125" s="55"/>
    </row>
    <row r="126" spans="1:30" s="6" customFormat="1" ht="93.75" customHeight="1" x14ac:dyDescent="0.25">
      <c r="A126" s="51">
        <f>IF(OR(D126=0,D126=""),"",COUNTA($D$20:D126))</f>
        <v>97</v>
      </c>
      <c r="B126" s="9" t="s">
        <v>1869</v>
      </c>
      <c r="C126" s="11" t="s">
        <v>1835</v>
      </c>
      <c r="D126" s="16">
        <v>2018</v>
      </c>
      <c r="E126" s="95">
        <v>8211.1</v>
      </c>
      <c r="F126" s="95">
        <v>7272.2</v>
      </c>
      <c r="G126" s="95">
        <v>141.19999999999999</v>
      </c>
      <c r="H126" s="9" t="s">
        <v>734</v>
      </c>
      <c r="I126" s="9">
        <v>2</v>
      </c>
      <c r="J126" s="9">
        <v>2</v>
      </c>
      <c r="K126" s="9"/>
      <c r="L126" s="95"/>
      <c r="M126" s="95"/>
      <c r="N126" s="95"/>
      <c r="O126" s="95"/>
      <c r="P126" s="95"/>
      <c r="Q126" s="95">
        <f>4023848*J126</f>
        <v>8047696</v>
      </c>
      <c r="R126" s="95"/>
      <c r="S126" s="95"/>
      <c r="T126" s="95"/>
      <c r="U126" s="95"/>
      <c r="V126" s="95">
        <f>48*E126</f>
        <v>394132.80000000005</v>
      </c>
      <c r="W126" s="95"/>
      <c r="X126" s="95">
        <f t="shared" si="50"/>
        <v>8441828.8000000007</v>
      </c>
      <c r="Y126" s="9" t="s">
        <v>2658</v>
      </c>
      <c r="Z126" s="16">
        <v>0</v>
      </c>
      <c r="AA126" s="16">
        <v>0</v>
      </c>
      <c r="AB126" s="16">
        <v>0</v>
      </c>
      <c r="AC126" s="53">
        <f t="shared" si="51"/>
        <v>8441828.8000000007</v>
      </c>
      <c r="AD126" s="55"/>
    </row>
    <row r="127" spans="1:30" s="6" customFormat="1" ht="93.75" customHeight="1" x14ac:dyDescent="0.25">
      <c r="A127" s="51">
        <f>IF(OR(D127=0,D127=""),"",COUNTA($D$20:D127))</f>
        <v>98</v>
      </c>
      <c r="B127" s="9" t="s">
        <v>1884</v>
      </c>
      <c r="C127" s="11" t="s">
        <v>1861</v>
      </c>
      <c r="D127" s="16">
        <v>1963</v>
      </c>
      <c r="E127" s="95">
        <v>968.1</v>
      </c>
      <c r="F127" s="95">
        <v>732.9</v>
      </c>
      <c r="G127" s="95">
        <v>0</v>
      </c>
      <c r="H127" s="9" t="s">
        <v>725</v>
      </c>
      <c r="I127" s="9"/>
      <c r="J127" s="9"/>
      <c r="K127" s="9"/>
      <c r="L127" s="95"/>
      <c r="M127" s="95"/>
      <c r="N127" s="95"/>
      <c r="O127" s="95"/>
      <c r="P127" s="95"/>
      <c r="Q127" s="95"/>
      <c r="R127" s="95">
        <f>5074*E127</f>
        <v>4912139.4000000004</v>
      </c>
      <c r="S127" s="95"/>
      <c r="T127" s="95"/>
      <c r="U127" s="95"/>
      <c r="V127" s="95"/>
      <c r="W127" s="95"/>
      <c r="X127" s="95">
        <f t="shared" si="50"/>
        <v>4912139.4000000004</v>
      </c>
      <c r="Y127" s="9" t="s">
        <v>2658</v>
      </c>
      <c r="Z127" s="16">
        <v>0</v>
      </c>
      <c r="AA127" s="16">
        <v>0</v>
      </c>
      <c r="AB127" s="16">
        <v>0</v>
      </c>
      <c r="AC127" s="53">
        <f t="shared" si="51"/>
        <v>4912139.4000000004</v>
      </c>
      <c r="AD127" s="55"/>
    </row>
    <row r="128" spans="1:30" s="6" customFormat="1" ht="93.75" customHeight="1" x14ac:dyDescent="0.25">
      <c r="A128" s="51">
        <f>IF(OR(D128=0,D128=""),"",COUNTA($D$20:D128))</f>
        <v>99</v>
      </c>
      <c r="B128" s="9" t="s">
        <v>1882</v>
      </c>
      <c r="C128" s="11" t="s">
        <v>1864</v>
      </c>
      <c r="D128" s="16">
        <v>1958</v>
      </c>
      <c r="E128" s="95">
        <v>2767.9</v>
      </c>
      <c r="F128" s="95">
        <v>1601.4</v>
      </c>
      <c r="G128" s="95">
        <v>320.8</v>
      </c>
      <c r="H128" s="9" t="s">
        <v>727</v>
      </c>
      <c r="I128" s="9"/>
      <c r="J128" s="9"/>
      <c r="K128" s="9"/>
      <c r="L128" s="95"/>
      <c r="M128" s="95"/>
      <c r="N128" s="95"/>
      <c r="O128" s="95"/>
      <c r="P128" s="95"/>
      <c r="Q128" s="95"/>
      <c r="R128" s="95">
        <f>5074*E128</f>
        <v>14044324.6</v>
      </c>
      <c r="S128" s="95"/>
      <c r="T128" s="95">
        <f>4807*E128</f>
        <v>13305295.300000001</v>
      </c>
      <c r="U128" s="95"/>
      <c r="V128" s="95"/>
      <c r="W128" s="95"/>
      <c r="X128" s="95">
        <f t="shared" si="50"/>
        <v>27349619.899999999</v>
      </c>
      <c r="Y128" s="9" t="s">
        <v>2658</v>
      </c>
      <c r="Z128" s="16">
        <v>0</v>
      </c>
      <c r="AA128" s="16">
        <v>0</v>
      </c>
      <c r="AB128" s="16">
        <v>0</v>
      </c>
      <c r="AC128" s="53">
        <f t="shared" si="51"/>
        <v>27349619.899999999</v>
      </c>
      <c r="AD128" s="55"/>
    </row>
    <row r="129" spans="1:30" s="6" customFormat="1" ht="93.75" customHeight="1" x14ac:dyDescent="0.25">
      <c r="A129" s="51">
        <f>IF(OR(D129=0,D129=""),"",COUNTA($D$20:D129))</f>
        <v>100</v>
      </c>
      <c r="B129" s="9" t="s">
        <v>1874</v>
      </c>
      <c r="C129" s="11" t="s">
        <v>1862</v>
      </c>
      <c r="D129" s="16">
        <v>1975</v>
      </c>
      <c r="E129" s="95">
        <v>2356.3000000000002</v>
      </c>
      <c r="F129" s="95">
        <v>1743.9</v>
      </c>
      <c r="G129" s="95">
        <v>0</v>
      </c>
      <c r="H129" s="9" t="s">
        <v>729</v>
      </c>
      <c r="I129" s="9"/>
      <c r="J129" s="9"/>
      <c r="K129" s="9"/>
      <c r="L129" s="95"/>
      <c r="M129" s="95">
        <f>1207*E129</f>
        <v>2844054.1</v>
      </c>
      <c r="N129" s="95"/>
      <c r="O129" s="95">
        <f>855*E129</f>
        <v>2014636.5000000002</v>
      </c>
      <c r="P129" s="95">
        <f>492*E129</f>
        <v>1159299.6000000001</v>
      </c>
      <c r="Q129" s="95"/>
      <c r="R129" s="95"/>
      <c r="S129" s="95"/>
      <c r="T129" s="95"/>
      <c r="U129" s="95"/>
      <c r="V129" s="95"/>
      <c r="W129" s="95"/>
      <c r="X129" s="95">
        <f t="shared" si="50"/>
        <v>6017990.2000000011</v>
      </c>
      <c r="Y129" s="9" t="s">
        <v>2658</v>
      </c>
      <c r="Z129" s="16">
        <v>0</v>
      </c>
      <c r="AA129" s="16">
        <v>0</v>
      </c>
      <c r="AB129" s="16">
        <v>0</v>
      </c>
      <c r="AC129" s="53">
        <f t="shared" si="51"/>
        <v>6017990.2000000011</v>
      </c>
      <c r="AD129" s="55"/>
    </row>
    <row r="130" spans="1:30" s="7" customFormat="1" ht="93.75" customHeight="1" x14ac:dyDescent="0.25">
      <c r="A130" s="51">
        <f>IF(OR(D130=0,D130=""),"",COUNTA($D$20:D130))</f>
        <v>101</v>
      </c>
      <c r="B130" s="9" t="s">
        <v>1788</v>
      </c>
      <c r="C130" s="11" t="s">
        <v>1627</v>
      </c>
      <c r="D130" s="16">
        <v>1996</v>
      </c>
      <c r="E130" s="95">
        <v>6625.4</v>
      </c>
      <c r="F130" s="95">
        <v>3621.1</v>
      </c>
      <c r="G130" s="95">
        <v>0</v>
      </c>
      <c r="H130" s="9" t="s">
        <v>735</v>
      </c>
      <c r="I130" s="9">
        <v>2</v>
      </c>
      <c r="J130" s="9">
        <v>1</v>
      </c>
      <c r="K130" s="9">
        <v>1</v>
      </c>
      <c r="L130" s="95"/>
      <c r="M130" s="95"/>
      <c r="N130" s="95"/>
      <c r="O130" s="95"/>
      <c r="P130" s="95"/>
      <c r="Q130" s="95">
        <f>(4045488.29*J130)+(4050232.04*K130)</f>
        <v>8095720.3300000001</v>
      </c>
      <c r="R130" s="95"/>
      <c r="S130" s="95"/>
      <c r="T130" s="95"/>
      <c r="U130" s="95"/>
      <c r="V130" s="95">
        <f>68*E130</f>
        <v>450527.19999999995</v>
      </c>
      <c r="W130" s="9"/>
      <c r="X130" s="95">
        <f t="shared" si="50"/>
        <v>8546247.5299999993</v>
      </c>
      <c r="Y130" s="9" t="s">
        <v>2658</v>
      </c>
      <c r="Z130" s="16">
        <v>0</v>
      </c>
      <c r="AA130" s="16">
        <v>0</v>
      </c>
      <c r="AB130" s="16">
        <v>0</v>
      </c>
      <c r="AC130" s="53">
        <f t="shared" si="51"/>
        <v>8546247.5299999993</v>
      </c>
    </row>
    <row r="131" spans="1:30" s="7" customFormat="1" ht="93.75" customHeight="1" x14ac:dyDescent="0.25">
      <c r="A131" s="51">
        <f>IF(OR(D131=0,D131=""),"",COUNTA($D$20:D131))</f>
        <v>102</v>
      </c>
      <c r="B131" s="9" t="s">
        <v>1751</v>
      </c>
      <c r="C131" s="11" t="s">
        <v>1628</v>
      </c>
      <c r="D131" s="16">
        <v>1992</v>
      </c>
      <c r="E131" s="95">
        <v>11334.2</v>
      </c>
      <c r="F131" s="95">
        <v>7643.8</v>
      </c>
      <c r="G131" s="95">
        <v>0</v>
      </c>
      <c r="H131" s="9" t="s">
        <v>732</v>
      </c>
      <c r="I131" s="9">
        <v>4</v>
      </c>
      <c r="J131" s="9">
        <v>4</v>
      </c>
      <c r="K131" s="9"/>
      <c r="L131" s="95"/>
      <c r="M131" s="95"/>
      <c r="N131" s="95"/>
      <c r="O131" s="95"/>
      <c r="P131" s="95"/>
      <c r="Q131" s="95">
        <f>4023848*J131</f>
        <v>16095392</v>
      </c>
      <c r="R131" s="95"/>
      <c r="S131" s="95"/>
      <c r="T131" s="95"/>
      <c r="U131" s="95"/>
      <c r="V131" s="95">
        <f>48*E131</f>
        <v>544041.60000000009</v>
      </c>
      <c r="W131" s="9"/>
      <c r="X131" s="95">
        <f t="shared" si="50"/>
        <v>16639433.6</v>
      </c>
      <c r="Y131" s="9" t="s">
        <v>2658</v>
      </c>
      <c r="Z131" s="16">
        <v>0</v>
      </c>
      <c r="AA131" s="16">
        <v>0</v>
      </c>
      <c r="AB131" s="16">
        <v>0</v>
      </c>
      <c r="AC131" s="53">
        <f t="shared" si="51"/>
        <v>16639433.6</v>
      </c>
    </row>
    <row r="132" spans="1:30" s="7" customFormat="1" ht="93.75" customHeight="1" x14ac:dyDescent="0.25">
      <c r="A132" s="51">
        <f>IF(OR(D132=0,D132=""),"",COUNTA($D$20:D132))</f>
        <v>103</v>
      </c>
      <c r="B132" s="9" t="s">
        <v>1753</v>
      </c>
      <c r="C132" s="11" t="s">
        <v>1629</v>
      </c>
      <c r="D132" s="16">
        <v>1994</v>
      </c>
      <c r="E132" s="95">
        <v>11396.9</v>
      </c>
      <c r="F132" s="95">
        <v>7706.9</v>
      </c>
      <c r="G132" s="95">
        <v>0</v>
      </c>
      <c r="H132" s="9" t="s">
        <v>732</v>
      </c>
      <c r="I132" s="9">
        <v>4</v>
      </c>
      <c r="J132" s="9">
        <v>4</v>
      </c>
      <c r="K132" s="9"/>
      <c r="L132" s="95"/>
      <c r="M132" s="95"/>
      <c r="N132" s="95"/>
      <c r="O132" s="95"/>
      <c r="P132" s="95"/>
      <c r="Q132" s="95">
        <f>4023848*J132</f>
        <v>16095392</v>
      </c>
      <c r="R132" s="95"/>
      <c r="S132" s="95"/>
      <c r="T132" s="95"/>
      <c r="U132" s="95"/>
      <c r="V132" s="95">
        <f>48*E132</f>
        <v>547051.19999999995</v>
      </c>
      <c r="W132" s="9"/>
      <c r="X132" s="95">
        <f t="shared" si="50"/>
        <v>16642443.199999999</v>
      </c>
      <c r="Y132" s="9" t="s">
        <v>2658</v>
      </c>
      <c r="Z132" s="16">
        <v>0</v>
      </c>
      <c r="AA132" s="16">
        <v>0</v>
      </c>
      <c r="AB132" s="16">
        <v>0</v>
      </c>
      <c r="AC132" s="53">
        <f t="shared" si="51"/>
        <v>16642443.199999999</v>
      </c>
    </row>
    <row r="133" spans="1:30" s="7" customFormat="1" ht="93.75" customHeight="1" x14ac:dyDescent="0.25">
      <c r="A133" s="51">
        <f>IF(OR(D133=0,D133=""),"",COUNTA($D$20:D133))</f>
        <v>104</v>
      </c>
      <c r="B133" s="9" t="s">
        <v>1791</v>
      </c>
      <c r="C133" s="11" t="s">
        <v>1630</v>
      </c>
      <c r="D133" s="16">
        <v>1994</v>
      </c>
      <c r="E133" s="95">
        <v>12024.5</v>
      </c>
      <c r="F133" s="95">
        <v>8508.7000000000007</v>
      </c>
      <c r="G133" s="95">
        <v>2577.1999999999998</v>
      </c>
      <c r="H133" s="9" t="s">
        <v>732</v>
      </c>
      <c r="I133" s="9">
        <v>4</v>
      </c>
      <c r="J133" s="9">
        <v>4</v>
      </c>
      <c r="K133" s="9"/>
      <c r="L133" s="95"/>
      <c r="M133" s="95"/>
      <c r="N133" s="95"/>
      <c r="O133" s="95"/>
      <c r="P133" s="95"/>
      <c r="Q133" s="95">
        <f>4023848*J133</f>
        <v>16095392</v>
      </c>
      <c r="R133" s="95"/>
      <c r="S133" s="95"/>
      <c r="T133" s="95"/>
      <c r="U133" s="95"/>
      <c r="V133" s="95">
        <f>48*E133</f>
        <v>577176</v>
      </c>
      <c r="W133" s="9"/>
      <c r="X133" s="95">
        <f t="shared" si="50"/>
        <v>16672568</v>
      </c>
      <c r="Y133" s="9" t="s">
        <v>2658</v>
      </c>
      <c r="Z133" s="16">
        <v>0</v>
      </c>
      <c r="AA133" s="16">
        <v>0</v>
      </c>
      <c r="AB133" s="16">
        <v>0</v>
      </c>
      <c r="AC133" s="53">
        <f t="shared" si="51"/>
        <v>16672568</v>
      </c>
    </row>
    <row r="134" spans="1:30" s="7" customFormat="1" ht="93.75" customHeight="1" x14ac:dyDescent="0.25">
      <c r="A134" s="51">
        <f>IF(OR(D134=0,D134=""),"",COUNTA($D$20:D134))</f>
        <v>105</v>
      </c>
      <c r="B134" s="9" t="s">
        <v>1879</v>
      </c>
      <c r="C134" s="11" t="s">
        <v>99</v>
      </c>
      <c r="D134" s="16">
        <v>1974</v>
      </c>
      <c r="E134" s="95">
        <v>4217.1000000000004</v>
      </c>
      <c r="F134" s="95">
        <v>3251.6</v>
      </c>
      <c r="G134" s="95">
        <v>965.5</v>
      </c>
      <c r="H134" s="9" t="s">
        <v>729</v>
      </c>
      <c r="I134" s="9"/>
      <c r="J134" s="9"/>
      <c r="K134" s="9"/>
      <c r="L134" s="95"/>
      <c r="M134" s="95"/>
      <c r="N134" s="95"/>
      <c r="O134" s="95"/>
      <c r="P134" s="95"/>
      <c r="Q134" s="95"/>
      <c r="R134" s="95">
        <f>2338*E134</f>
        <v>9859579.8000000007</v>
      </c>
      <c r="S134" s="95"/>
      <c r="T134" s="95"/>
      <c r="U134" s="95"/>
      <c r="V134" s="95"/>
      <c r="W134" s="9"/>
      <c r="X134" s="95">
        <f t="shared" si="50"/>
        <v>9859579.8000000007</v>
      </c>
      <c r="Y134" s="9" t="s">
        <v>2658</v>
      </c>
      <c r="Z134" s="16">
        <v>0</v>
      </c>
      <c r="AA134" s="16">
        <v>0</v>
      </c>
      <c r="AB134" s="16">
        <v>0</v>
      </c>
      <c r="AC134" s="53">
        <f t="shared" si="51"/>
        <v>9859579.8000000007</v>
      </c>
    </row>
    <row r="135" spans="1:30" s="7" customFormat="1" ht="93.75" customHeight="1" x14ac:dyDescent="0.25">
      <c r="A135" s="51">
        <f>IF(OR(D135=0,D135=""),"",COUNTA($D$20:D135))</f>
        <v>106</v>
      </c>
      <c r="B135" s="9" t="s">
        <v>1769</v>
      </c>
      <c r="C135" s="11" t="s">
        <v>1631</v>
      </c>
      <c r="D135" s="16">
        <v>1993</v>
      </c>
      <c r="E135" s="95">
        <v>5825.79</v>
      </c>
      <c r="F135" s="95">
        <v>3818.89</v>
      </c>
      <c r="G135" s="95">
        <v>191.1</v>
      </c>
      <c r="H135" s="9" t="s">
        <v>732</v>
      </c>
      <c r="I135" s="9">
        <v>2</v>
      </c>
      <c r="J135" s="9">
        <v>2</v>
      </c>
      <c r="K135" s="9"/>
      <c r="L135" s="95"/>
      <c r="M135" s="95"/>
      <c r="N135" s="95"/>
      <c r="O135" s="95"/>
      <c r="P135" s="95"/>
      <c r="Q135" s="95">
        <f>4023848*J135</f>
        <v>8047696</v>
      </c>
      <c r="R135" s="95"/>
      <c r="S135" s="95"/>
      <c r="T135" s="95"/>
      <c r="U135" s="95"/>
      <c r="V135" s="95">
        <f>48*E135</f>
        <v>279637.92</v>
      </c>
      <c r="W135" s="9"/>
      <c r="X135" s="95">
        <f t="shared" si="50"/>
        <v>8327333.9199999999</v>
      </c>
      <c r="Y135" s="9" t="s">
        <v>2658</v>
      </c>
      <c r="Z135" s="16">
        <v>0</v>
      </c>
      <c r="AA135" s="16">
        <v>0</v>
      </c>
      <c r="AB135" s="16">
        <v>0</v>
      </c>
      <c r="AC135" s="53">
        <f t="shared" si="51"/>
        <v>8327333.9199999999</v>
      </c>
    </row>
    <row r="136" spans="1:30" s="7" customFormat="1" ht="93.75" customHeight="1" x14ac:dyDescent="0.25">
      <c r="A136" s="51">
        <f>IF(OR(D136=0,D136=""),"",COUNTA($D$20:D136))</f>
        <v>107</v>
      </c>
      <c r="B136" s="9" t="s">
        <v>1754</v>
      </c>
      <c r="C136" s="11" t="s">
        <v>1632</v>
      </c>
      <c r="D136" s="16">
        <v>1994</v>
      </c>
      <c r="E136" s="95">
        <v>5447.2</v>
      </c>
      <c r="F136" s="95">
        <v>3792.9</v>
      </c>
      <c r="G136" s="95">
        <v>0</v>
      </c>
      <c r="H136" s="9" t="s">
        <v>732</v>
      </c>
      <c r="I136" s="9">
        <v>2</v>
      </c>
      <c r="J136" s="9">
        <v>2</v>
      </c>
      <c r="K136" s="9"/>
      <c r="L136" s="95"/>
      <c r="M136" s="95"/>
      <c r="N136" s="95"/>
      <c r="O136" s="95"/>
      <c r="P136" s="95"/>
      <c r="Q136" s="95">
        <f>4023848*J136</f>
        <v>8047696</v>
      </c>
      <c r="R136" s="95"/>
      <c r="S136" s="95"/>
      <c r="T136" s="95"/>
      <c r="U136" s="95"/>
      <c r="V136" s="95">
        <f>48*E136</f>
        <v>261465.59999999998</v>
      </c>
      <c r="W136" s="9"/>
      <c r="X136" s="95">
        <f t="shared" si="50"/>
        <v>8309161.5999999996</v>
      </c>
      <c r="Y136" s="9" t="s">
        <v>2658</v>
      </c>
      <c r="Z136" s="16">
        <v>0</v>
      </c>
      <c r="AA136" s="16">
        <v>0</v>
      </c>
      <c r="AB136" s="16">
        <v>0</v>
      </c>
      <c r="AC136" s="53">
        <f t="shared" si="51"/>
        <v>8309161.5999999996</v>
      </c>
    </row>
    <row r="137" spans="1:30" s="7" customFormat="1" ht="93.75" customHeight="1" x14ac:dyDescent="0.25">
      <c r="A137" s="51">
        <f>IF(OR(D137=0,D137=""),"",COUNTA($D$20:D137))</f>
        <v>108</v>
      </c>
      <c r="B137" s="9" t="s">
        <v>1750</v>
      </c>
      <c r="C137" s="11" t="s">
        <v>1567</v>
      </c>
      <c r="D137" s="16">
        <v>1991</v>
      </c>
      <c r="E137" s="95">
        <v>5432.3</v>
      </c>
      <c r="F137" s="95">
        <v>3813</v>
      </c>
      <c r="G137" s="95">
        <v>0</v>
      </c>
      <c r="H137" s="9" t="s">
        <v>732</v>
      </c>
      <c r="I137" s="9">
        <v>2</v>
      </c>
      <c r="J137" s="9">
        <v>2</v>
      </c>
      <c r="K137" s="9"/>
      <c r="L137" s="95"/>
      <c r="M137" s="95"/>
      <c r="N137" s="95"/>
      <c r="O137" s="95"/>
      <c r="P137" s="95"/>
      <c r="Q137" s="95">
        <f>4023848*J137</f>
        <v>8047696</v>
      </c>
      <c r="R137" s="95"/>
      <c r="S137" s="95"/>
      <c r="T137" s="95"/>
      <c r="U137" s="95"/>
      <c r="V137" s="95">
        <f>48*E137</f>
        <v>260750.40000000002</v>
      </c>
      <c r="W137" s="9"/>
      <c r="X137" s="95">
        <f t="shared" si="50"/>
        <v>8308446.4000000004</v>
      </c>
      <c r="Y137" s="9" t="s">
        <v>2658</v>
      </c>
      <c r="Z137" s="16">
        <v>0</v>
      </c>
      <c r="AA137" s="16">
        <v>0</v>
      </c>
      <c r="AB137" s="16">
        <v>0</v>
      </c>
      <c r="AC137" s="53">
        <f t="shared" si="51"/>
        <v>8308446.4000000004</v>
      </c>
    </row>
    <row r="138" spans="1:30" s="7" customFormat="1" ht="93.75" customHeight="1" x14ac:dyDescent="0.25">
      <c r="A138" s="51">
        <f>IF(OR(D138=0,D138=""),"",COUNTA($D$20:D138))</f>
        <v>109</v>
      </c>
      <c r="B138" s="9" t="s">
        <v>1881</v>
      </c>
      <c r="C138" s="11" t="s">
        <v>1863</v>
      </c>
      <c r="D138" s="16">
        <v>1973</v>
      </c>
      <c r="E138" s="95">
        <v>4331.6000000000004</v>
      </c>
      <c r="F138" s="95">
        <v>3375.7</v>
      </c>
      <c r="G138" s="95">
        <v>955.9</v>
      </c>
      <c r="H138" s="9" t="s">
        <v>729</v>
      </c>
      <c r="I138" s="9"/>
      <c r="J138" s="9"/>
      <c r="K138" s="9"/>
      <c r="L138" s="95"/>
      <c r="M138" s="95"/>
      <c r="N138" s="95"/>
      <c r="O138" s="95"/>
      <c r="P138" s="95"/>
      <c r="Q138" s="95"/>
      <c r="R138" s="95"/>
      <c r="S138" s="95"/>
      <c r="T138" s="95"/>
      <c r="U138" s="95">
        <f>102*E138</f>
        <v>441823.2</v>
      </c>
      <c r="V138" s="95"/>
      <c r="W138" s="9"/>
      <c r="X138" s="95">
        <f t="shared" si="50"/>
        <v>441823.2</v>
      </c>
      <c r="Y138" s="9" t="s">
        <v>2658</v>
      </c>
      <c r="Z138" s="16">
        <v>0</v>
      </c>
      <c r="AA138" s="16">
        <v>0</v>
      </c>
      <c r="AB138" s="16">
        <v>0</v>
      </c>
      <c r="AC138" s="53">
        <f t="shared" si="51"/>
        <v>441823.2</v>
      </c>
    </row>
    <row r="139" spans="1:30" s="7" customFormat="1" ht="93.75" customHeight="1" x14ac:dyDescent="0.25">
      <c r="A139" s="51">
        <f>IF(OR(D139=0,D139=""),"",COUNTA($D$20:D139))</f>
        <v>110</v>
      </c>
      <c r="B139" s="9" t="s">
        <v>2059</v>
      </c>
      <c r="C139" s="11" t="s">
        <v>1633</v>
      </c>
      <c r="D139" s="16">
        <v>1990</v>
      </c>
      <c r="E139" s="95">
        <v>6945.1</v>
      </c>
      <c r="F139" s="95">
        <v>5963.1</v>
      </c>
      <c r="G139" s="95">
        <v>0</v>
      </c>
      <c r="H139" s="9" t="s">
        <v>732</v>
      </c>
      <c r="I139" s="9">
        <v>3</v>
      </c>
      <c r="J139" s="9">
        <v>3</v>
      </c>
      <c r="K139" s="9"/>
      <c r="L139" s="95"/>
      <c r="M139" s="95"/>
      <c r="N139" s="95"/>
      <c r="O139" s="95"/>
      <c r="P139" s="95"/>
      <c r="Q139" s="95">
        <f>4023848*J139</f>
        <v>12071544</v>
      </c>
      <c r="R139" s="95"/>
      <c r="S139" s="95"/>
      <c r="T139" s="95"/>
      <c r="U139" s="95"/>
      <c r="V139" s="95">
        <f>48*E139</f>
        <v>333364.80000000005</v>
      </c>
      <c r="W139" s="9"/>
      <c r="X139" s="95">
        <f t="shared" si="50"/>
        <v>12404908.800000001</v>
      </c>
      <c r="Y139" s="9" t="s">
        <v>2658</v>
      </c>
      <c r="Z139" s="16">
        <v>0</v>
      </c>
      <c r="AA139" s="16">
        <v>0</v>
      </c>
      <c r="AB139" s="16">
        <v>0</v>
      </c>
      <c r="AC139" s="53">
        <f t="shared" si="51"/>
        <v>12404908.800000001</v>
      </c>
    </row>
    <row r="140" spans="1:30" s="7" customFormat="1" ht="93.75" customHeight="1" x14ac:dyDescent="0.25">
      <c r="A140" s="51">
        <f>IF(OR(D140=0,D140=""),"",COUNTA($D$20:D140))</f>
        <v>111</v>
      </c>
      <c r="B140" s="9" t="s">
        <v>1759</v>
      </c>
      <c r="C140" s="11" t="s">
        <v>1634</v>
      </c>
      <c r="D140" s="16">
        <v>1994</v>
      </c>
      <c r="E140" s="95">
        <v>6122.8</v>
      </c>
      <c r="F140" s="95">
        <v>4690.1000000000004</v>
      </c>
      <c r="G140" s="95">
        <v>0</v>
      </c>
      <c r="H140" s="9" t="s">
        <v>736</v>
      </c>
      <c r="I140" s="9">
        <v>2</v>
      </c>
      <c r="J140" s="9">
        <v>1</v>
      </c>
      <c r="K140" s="9">
        <v>1</v>
      </c>
      <c r="L140" s="95"/>
      <c r="M140" s="95"/>
      <c r="N140" s="95"/>
      <c r="O140" s="95"/>
      <c r="P140" s="95"/>
      <c r="Q140" s="95">
        <f>(4059007.25*J140)+(4066324.58*K140)</f>
        <v>8125331.8300000001</v>
      </c>
      <c r="R140" s="95"/>
      <c r="S140" s="95"/>
      <c r="T140" s="95"/>
      <c r="U140" s="95"/>
      <c r="V140" s="95">
        <f>68*E140</f>
        <v>416350.4</v>
      </c>
      <c r="W140" s="9"/>
      <c r="X140" s="95">
        <f t="shared" si="50"/>
        <v>8541682.2300000004</v>
      </c>
      <c r="Y140" s="9" t="s">
        <v>2658</v>
      </c>
      <c r="Z140" s="16">
        <v>0</v>
      </c>
      <c r="AA140" s="16">
        <v>0</v>
      </c>
      <c r="AB140" s="16">
        <v>0</v>
      </c>
      <c r="AC140" s="53">
        <f t="shared" si="51"/>
        <v>8541682.2300000004</v>
      </c>
    </row>
    <row r="141" spans="1:30" s="7" customFormat="1" ht="93.75" customHeight="1" x14ac:dyDescent="0.25">
      <c r="A141" s="51">
        <f>IF(OR(D141=0,D141=""),"",COUNTA($D$20:D141))</f>
        <v>112</v>
      </c>
      <c r="B141" s="9" t="s">
        <v>1764</v>
      </c>
      <c r="C141" s="11" t="s">
        <v>1635</v>
      </c>
      <c r="D141" s="16">
        <v>1990</v>
      </c>
      <c r="E141" s="95">
        <v>5768.3</v>
      </c>
      <c r="F141" s="95">
        <v>3871.6</v>
      </c>
      <c r="G141" s="95">
        <v>0</v>
      </c>
      <c r="H141" s="9" t="s">
        <v>732</v>
      </c>
      <c r="I141" s="9">
        <v>2</v>
      </c>
      <c r="J141" s="9">
        <v>2</v>
      </c>
      <c r="K141" s="9"/>
      <c r="L141" s="95"/>
      <c r="M141" s="95"/>
      <c r="N141" s="95"/>
      <c r="O141" s="95"/>
      <c r="P141" s="95"/>
      <c r="Q141" s="95">
        <f>4023848*J141</f>
        <v>8047696</v>
      </c>
      <c r="R141" s="95"/>
      <c r="S141" s="95"/>
      <c r="T141" s="95"/>
      <c r="U141" s="95"/>
      <c r="V141" s="95">
        <f>48*E141</f>
        <v>276878.40000000002</v>
      </c>
      <c r="W141" s="9"/>
      <c r="X141" s="95">
        <f t="shared" si="50"/>
        <v>8324574.4000000004</v>
      </c>
      <c r="Y141" s="9" t="s">
        <v>2658</v>
      </c>
      <c r="Z141" s="16">
        <v>0</v>
      </c>
      <c r="AA141" s="16">
        <v>0</v>
      </c>
      <c r="AB141" s="16">
        <v>0</v>
      </c>
      <c r="AC141" s="53">
        <f t="shared" si="51"/>
        <v>8324574.4000000004</v>
      </c>
    </row>
    <row r="142" spans="1:30" s="7" customFormat="1" ht="93.75" customHeight="1" x14ac:dyDescent="0.25">
      <c r="A142" s="51">
        <f>IF(OR(D142=0,D142=""),"",COUNTA($D$20:D142))</f>
        <v>113</v>
      </c>
      <c r="B142" s="9" t="s">
        <v>1780</v>
      </c>
      <c r="C142" s="11" t="s">
        <v>1636</v>
      </c>
      <c r="D142" s="16">
        <v>1993</v>
      </c>
      <c r="E142" s="95">
        <v>5551.6</v>
      </c>
      <c r="F142" s="95">
        <v>3867.9</v>
      </c>
      <c r="G142" s="95">
        <v>0</v>
      </c>
      <c r="H142" s="9" t="s">
        <v>732</v>
      </c>
      <c r="I142" s="9">
        <v>2</v>
      </c>
      <c r="J142" s="9">
        <v>2</v>
      </c>
      <c r="K142" s="9"/>
      <c r="L142" s="95"/>
      <c r="M142" s="95"/>
      <c r="N142" s="95"/>
      <c r="O142" s="95"/>
      <c r="P142" s="95"/>
      <c r="Q142" s="95">
        <f>4023848*J142</f>
        <v>8047696</v>
      </c>
      <c r="R142" s="95"/>
      <c r="S142" s="95"/>
      <c r="T142" s="95"/>
      <c r="U142" s="95"/>
      <c r="V142" s="95">
        <f>48*E142</f>
        <v>266476.80000000005</v>
      </c>
      <c r="W142" s="9"/>
      <c r="X142" s="95">
        <f t="shared" si="50"/>
        <v>8314172.7999999998</v>
      </c>
      <c r="Y142" s="9" t="s">
        <v>2658</v>
      </c>
      <c r="Z142" s="16">
        <v>0</v>
      </c>
      <c r="AA142" s="16">
        <v>0</v>
      </c>
      <c r="AB142" s="16">
        <v>0</v>
      </c>
      <c r="AC142" s="53">
        <f t="shared" si="51"/>
        <v>8314172.7999999998</v>
      </c>
    </row>
    <row r="143" spans="1:30" s="7" customFormat="1" ht="93.75" customHeight="1" x14ac:dyDescent="0.25">
      <c r="A143" s="51">
        <f>IF(OR(D143=0,D143=""),"",COUNTA($D$20:D143))</f>
        <v>114</v>
      </c>
      <c r="B143" s="9" t="s">
        <v>1781</v>
      </c>
      <c r="C143" s="11" t="s">
        <v>1637</v>
      </c>
      <c r="D143" s="16">
        <v>1992</v>
      </c>
      <c r="E143" s="95">
        <v>7797.1</v>
      </c>
      <c r="F143" s="95">
        <v>5782.03</v>
      </c>
      <c r="G143" s="95">
        <v>0</v>
      </c>
      <c r="H143" s="9" t="s">
        <v>732</v>
      </c>
      <c r="I143" s="9">
        <v>3</v>
      </c>
      <c r="J143" s="9">
        <v>3</v>
      </c>
      <c r="K143" s="9"/>
      <c r="L143" s="95"/>
      <c r="M143" s="95"/>
      <c r="N143" s="95"/>
      <c r="O143" s="95"/>
      <c r="P143" s="95"/>
      <c r="Q143" s="95">
        <f>4023848*J143</f>
        <v>12071544</v>
      </c>
      <c r="R143" s="95"/>
      <c r="S143" s="95"/>
      <c r="T143" s="95"/>
      <c r="U143" s="95"/>
      <c r="V143" s="95">
        <f>48*E143</f>
        <v>374260.80000000005</v>
      </c>
      <c r="W143" s="9"/>
      <c r="X143" s="95">
        <f t="shared" si="50"/>
        <v>12445804.800000001</v>
      </c>
      <c r="Y143" s="9" t="s">
        <v>2658</v>
      </c>
      <c r="Z143" s="16">
        <v>0</v>
      </c>
      <c r="AA143" s="16">
        <v>0</v>
      </c>
      <c r="AB143" s="16">
        <v>0</v>
      </c>
      <c r="AC143" s="53">
        <f t="shared" si="51"/>
        <v>12445804.800000001</v>
      </c>
    </row>
    <row r="144" spans="1:30" s="7" customFormat="1" ht="93.75" customHeight="1" x14ac:dyDescent="0.25">
      <c r="A144" s="51">
        <f>IF(OR(D144=0,D144=""),"",COUNTA($D$20:D144))</f>
        <v>115</v>
      </c>
      <c r="B144" s="9" t="s">
        <v>1789</v>
      </c>
      <c r="C144" s="11" t="s">
        <v>1638</v>
      </c>
      <c r="D144" s="16">
        <v>1992</v>
      </c>
      <c r="E144" s="95">
        <v>4281.3</v>
      </c>
      <c r="F144" s="95">
        <v>2799.6</v>
      </c>
      <c r="G144" s="95">
        <v>0</v>
      </c>
      <c r="H144" s="9" t="s">
        <v>734</v>
      </c>
      <c r="I144" s="9">
        <v>2</v>
      </c>
      <c r="J144" s="9">
        <v>2</v>
      </c>
      <c r="K144" s="9"/>
      <c r="L144" s="95"/>
      <c r="M144" s="95"/>
      <c r="N144" s="95"/>
      <c r="O144" s="95"/>
      <c r="P144" s="95"/>
      <c r="Q144" s="95">
        <f>4023848*J144</f>
        <v>8047696</v>
      </c>
      <c r="R144" s="95"/>
      <c r="S144" s="95"/>
      <c r="T144" s="95"/>
      <c r="U144" s="95"/>
      <c r="V144" s="95">
        <f>48*E144</f>
        <v>205502.40000000002</v>
      </c>
      <c r="W144" s="9"/>
      <c r="X144" s="95">
        <f t="shared" si="50"/>
        <v>8253198.4000000004</v>
      </c>
      <c r="Y144" s="9" t="s">
        <v>2658</v>
      </c>
      <c r="Z144" s="16">
        <v>0</v>
      </c>
      <c r="AA144" s="16">
        <v>0</v>
      </c>
      <c r="AB144" s="16">
        <v>0</v>
      </c>
      <c r="AC144" s="53">
        <f t="shared" si="51"/>
        <v>8253198.4000000004</v>
      </c>
    </row>
    <row r="145" spans="1:29" s="7" customFormat="1" ht="93.75" customHeight="1" x14ac:dyDescent="0.25">
      <c r="A145" s="51">
        <f>IF(OR(D145=0,D145=""),"",COUNTA($D$20:D145))</f>
        <v>116</v>
      </c>
      <c r="B145" s="9" t="s">
        <v>1796</v>
      </c>
      <c r="C145" s="11" t="s">
        <v>1639</v>
      </c>
      <c r="D145" s="16">
        <v>1993</v>
      </c>
      <c r="E145" s="95">
        <v>4857.8999999999996</v>
      </c>
      <c r="F145" s="95">
        <v>3252</v>
      </c>
      <c r="G145" s="95">
        <v>95.2</v>
      </c>
      <c r="H145" s="9" t="s">
        <v>735</v>
      </c>
      <c r="I145" s="9">
        <v>2</v>
      </c>
      <c r="J145" s="9">
        <v>1</v>
      </c>
      <c r="K145" s="9">
        <v>1</v>
      </c>
      <c r="L145" s="95"/>
      <c r="M145" s="95"/>
      <c r="N145" s="95"/>
      <c r="O145" s="95"/>
      <c r="P145" s="95"/>
      <c r="Q145" s="95">
        <f>(4045488.29*J145)+(4050232.04*K145)</f>
        <v>8095720.3300000001</v>
      </c>
      <c r="R145" s="95"/>
      <c r="S145" s="95"/>
      <c r="T145" s="95"/>
      <c r="U145" s="95"/>
      <c r="V145" s="95">
        <f>68*E145</f>
        <v>330337.19999999995</v>
      </c>
      <c r="W145" s="9"/>
      <c r="X145" s="95">
        <f t="shared" si="50"/>
        <v>8426057.5299999993</v>
      </c>
      <c r="Y145" s="9" t="s">
        <v>2658</v>
      </c>
      <c r="Z145" s="16">
        <v>0</v>
      </c>
      <c r="AA145" s="16">
        <v>0</v>
      </c>
      <c r="AB145" s="16">
        <v>0</v>
      </c>
      <c r="AC145" s="53">
        <f t="shared" si="51"/>
        <v>8426057.5299999993</v>
      </c>
    </row>
    <row r="146" spans="1:29" s="7" customFormat="1" ht="93.75" customHeight="1" x14ac:dyDescent="0.25">
      <c r="A146" s="51">
        <f>IF(OR(D146=0,D146=""),"",COUNTA($D$20:D146))</f>
        <v>117</v>
      </c>
      <c r="B146" s="9" t="s">
        <v>2314</v>
      </c>
      <c r="C146" s="11" t="s">
        <v>1640</v>
      </c>
      <c r="D146" s="16">
        <v>1990</v>
      </c>
      <c r="E146" s="95">
        <v>4013.12</v>
      </c>
      <c r="F146" s="95">
        <v>2689.72</v>
      </c>
      <c r="G146" s="95">
        <v>0</v>
      </c>
      <c r="H146" s="9" t="s">
        <v>732</v>
      </c>
      <c r="I146" s="9">
        <v>1</v>
      </c>
      <c r="J146" s="9">
        <v>1</v>
      </c>
      <c r="K146" s="9"/>
      <c r="L146" s="95"/>
      <c r="M146" s="95"/>
      <c r="N146" s="95"/>
      <c r="O146" s="95"/>
      <c r="P146" s="95"/>
      <c r="Q146" s="95">
        <f t="shared" ref="Q146:Q151" si="52">4023848*J146</f>
        <v>4023848</v>
      </c>
      <c r="R146" s="95"/>
      <c r="S146" s="95"/>
      <c r="T146" s="95"/>
      <c r="U146" s="95"/>
      <c r="V146" s="95">
        <f t="shared" ref="V146:V151" si="53">48*E146</f>
        <v>192629.76000000001</v>
      </c>
      <c r="W146" s="9"/>
      <c r="X146" s="95">
        <f t="shared" si="50"/>
        <v>4216477.76</v>
      </c>
      <c r="Y146" s="9" t="s">
        <v>2658</v>
      </c>
      <c r="Z146" s="16">
        <v>0</v>
      </c>
      <c r="AA146" s="16">
        <v>0</v>
      </c>
      <c r="AB146" s="16">
        <v>0</v>
      </c>
      <c r="AC146" s="53">
        <f t="shared" si="51"/>
        <v>4216477.76</v>
      </c>
    </row>
    <row r="147" spans="1:29" s="7" customFormat="1" ht="93.75" customHeight="1" x14ac:dyDescent="0.25">
      <c r="A147" s="51">
        <f>IF(OR(D147=0,D147=""),"",COUNTA($D$20:D147))</f>
        <v>118</v>
      </c>
      <c r="B147" s="9" t="s">
        <v>1798</v>
      </c>
      <c r="C147" s="11" t="s">
        <v>1641</v>
      </c>
      <c r="D147" s="16">
        <v>1994</v>
      </c>
      <c r="E147" s="95">
        <v>4397.6000000000004</v>
      </c>
      <c r="F147" s="95">
        <v>3052.3</v>
      </c>
      <c r="G147" s="95">
        <v>0</v>
      </c>
      <c r="H147" s="9" t="s">
        <v>734</v>
      </c>
      <c r="I147" s="9">
        <v>1</v>
      </c>
      <c r="J147" s="9">
        <v>1</v>
      </c>
      <c r="K147" s="9"/>
      <c r="L147" s="95"/>
      <c r="M147" s="95"/>
      <c r="N147" s="95"/>
      <c r="O147" s="95"/>
      <c r="P147" s="95"/>
      <c r="Q147" s="95">
        <f t="shared" si="52"/>
        <v>4023848</v>
      </c>
      <c r="R147" s="95"/>
      <c r="S147" s="95"/>
      <c r="T147" s="95"/>
      <c r="U147" s="95"/>
      <c r="V147" s="95">
        <f t="shared" si="53"/>
        <v>211084.80000000002</v>
      </c>
      <c r="W147" s="9"/>
      <c r="X147" s="95">
        <f t="shared" si="50"/>
        <v>4234932.8</v>
      </c>
      <c r="Y147" s="9" t="s">
        <v>2658</v>
      </c>
      <c r="Z147" s="16">
        <v>0</v>
      </c>
      <c r="AA147" s="16">
        <v>0</v>
      </c>
      <c r="AB147" s="16">
        <v>0</v>
      </c>
      <c r="AC147" s="53">
        <f t="shared" si="51"/>
        <v>4234932.8</v>
      </c>
    </row>
    <row r="148" spans="1:29" s="7" customFormat="1" ht="93.75" customHeight="1" x14ac:dyDescent="0.25">
      <c r="A148" s="51">
        <f>IF(OR(D148=0,D148=""),"",COUNTA($D$20:D148))</f>
        <v>119</v>
      </c>
      <c r="B148" s="9" t="s">
        <v>1799</v>
      </c>
      <c r="C148" s="11" t="s">
        <v>1642</v>
      </c>
      <c r="D148" s="16">
        <v>1991</v>
      </c>
      <c r="E148" s="95">
        <v>5470.2</v>
      </c>
      <c r="F148" s="95">
        <v>3937.6</v>
      </c>
      <c r="G148" s="95">
        <v>0</v>
      </c>
      <c r="H148" s="9" t="s">
        <v>732</v>
      </c>
      <c r="I148" s="9">
        <v>2</v>
      </c>
      <c r="J148" s="9">
        <v>2</v>
      </c>
      <c r="K148" s="9"/>
      <c r="L148" s="95"/>
      <c r="M148" s="95"/>
      <c r="N148" s="95"/>
      <c r="O148" s="95"/>
      <c r="P148" s="95"/>
      <c r="Q148" s="95">
        <f t="shared" si="52"/>
        <v>8047696</v>
      </c>
      <c r="R148" s="95"/>
      <c r="S148" s="95"/>
      <c r="T148" s="95"/>
      <c r="U148" s="95"/>
      <c r="V148" s="95">
        <f t="shared" si="53"/>
        <v>262569.59999999998</v>
      </c>
      <c r="W148" s="9"/>
      <c r="X148" s="95">
        <f t="shared" si="50"/>
        <v>8310265.5999999996</v>
      </c>
      <c r="Y148" s="9" t="s">
        <v>2658</v>
      </c>
      <c r="Z148" s="16">
        <v>0</v>
      </c>
      <c r="AA148" s="16">
        <v>0</v>
      </c>
      <c r="AB148" s="16">
        <v>0</v>
      </c>
      <c r="AC148" s="53">
        <f t="shared" si="51"/>
        <v>8310265.5999999996</v>
      </c>
    </row>
    <row r="149" spans="1:29" s="7" customFormat="1" ht="93.75" customHeight="1" x14ac:dyDescent="0.25">
      <c r="A149" s="51">
        <f>IF(OR(D149=0,D149=""),"",COUNTA($D$20:D149))</f>
        <v>120</v>
      </c>
      <c r="B149" s="9" t="s">
        <v>1800</v>
      </c>
      <c r="C149" s="11" t="s">
        <v>1643</v>
      </c>
      <c r="D149" s="16">
        <v>1990</v>
      </c>
      <c r="E149" s="95">
        <v>8412.4</v>
      </c>
      <c r="F149" s="95">
        <v>5605.5</v>
      </c>
      <c r="G149" s="95">
        <v>112.1</v>
      </c>
      <c r="H149" s="9" t="s">
        <v>732</v>
      </c>
      <c r="I149" s="9">
        <v>3</v>
      </c>
      <c r="J149" s="9">
        <v>3</v>
      </c>
      <c r="K149" s="9"/>
      <c r="L149" s="95"/>
      <c r="M149" s="95"/>
      <c r="N149" s="95"/>
      <c r="O149" s="95"/>
      <c r="P149" s="95"/>
      <c r="Q149" s="95">
        <f t="shared" si="52"/>
        <v>12071544</v>
      </c>
      <c r="R149" s="95"/>
      <c r="S149" s="95"/>
      <c r="T149" s="95"/>
      <c r="U149" s="95"/>
      <c r="V149" s="95">
        <f t="shared" si="53"/>
        <v>403795.19999999995</v>
      </c>
      <c r="W149" s="9"/>
      <c r="X149" s="95">
        <f t="shared" si="50"/>
        <v>12475339.199999999</v>
      </c>
      <c r="Y149" s="9" t="s">
        <v>2658</v>
      </c>
      <c r="Z149" s="16">
        <v>0</v>
      </c>
      <c r="AA149" s="16">
        <v>0</v>
      </c>
      <c r="AB149" s="16">
        <v>0</v>
      </c>
      <c r="AC149" s="53">
        <f t="shared" si="51"/>
        <v>12475339.199999999</v>
      </c>
    </row>
    <row r="150" spans="1:29" s="7" customFormat="1" ht="93.75" customHeight="1" x14ac:dyDescent="0.25">
      <c r="A150" s="51">
        <f>IF(OR(D150=0,D150=""),"",COUNTA($D$20:D150))</f>
        <v>121</v>
      </c>
      <c r="B150" s="9" t="s">
        <v>1802</v>
      </c>
      <c r="C150" s="11" t="s">
        <v>1644</v>
      </c>
      <c r="D150" s="16">
        <v>1977</v>
      </c>
      <c r="E150" s="95">
        <v>4680.7</v>
      </c>
      <c r="F150" s="95">
        <v>3098.5</v>
      </c>
      <c r="G150" s="95">
        <v>0</v>
      </c>
      <c r="H150" s="9" t="s">
        <v>732</v>
      </c>
      <c r="I150" s="9">
        <v>1</v>
      </c>
      <c r="J150" s="9">
        <v>1</v>
      </c>
      <c r="K150" s="9"/>
      <c r="L150" s="95"/>
      <c r="M150" s="95"/>
      <c r="N150" s="95"/>
      <c r="O150" s="95"/>
      <c r="P150" s="95"/>
      <c r="Q150" s="95">
        <f t="shared" si="52"/>
        <v>4023848</v>
      </c>
      <c r="R150" s="95"/>
      <c r="S150" s="95"/>
      <c r="T150" s="95"/>
      <c r="U150" s="95"/>
      <c r="V150" s="95">
        <f t="shared" si="53"/>
        <v>224673.59999999998</v>
      </c>
      <c r="W150" s="9"/>
      <c r="X150" s="95">
        <f t="shared" si="50"/>
        <v>4248521.5999999996</v>
      </c>
      <c r="Y150" s="9" t="s">
        <v>2658</v>
      </c>
      <c r="Z150" s="16">
        <v>0</v>
      </c>
      <c r="AA150" s="16">
        <v>0</v>
      </c>
      <c r="AB150" s="16">
        <v>0</v>
      </c>
      <c r="AC150" s="53">
        <f t="shared" si="51"/>
        <v>4248521.5999999996</v>
      </c>
    </row>
    <row r="151" spans="1:29" s="7" customFormat="1" ht="93.75" customHeight="1" x14ac:dyDescent="0.25">
      <c r="A151" s="51">
        <f>IF(OR(D151=0,D151=""),"",COUNTA($D$20:D151))</f>
        <v>122</v>
      </c>
      <c r="B151" s="9" t="s">
        <v>1774</v>
      </c>
      <c r="C151" s="11" t="s">
        <v>1645</v>
      </c>
      <c r="D151" s="16">
        <v>1989</v>
      </c>
      <c r="E151" s="95">
        <v>9685.6</v>
      </c>
      <c r="F151" s="95">
        <v>7760.7</v>
      </c>
      <c r="G151" s="95">
        <v>27.5</v>
      </c>
      <c r="H151" s="9" t="s">
        <v>732</v>
      </c>
      <c r="I151" s="9">
        <v>4</v>
      </c>
      <c r="J151" s="9">
        <v>4</v>
      </c>
      <c r="K151" s="9"/>
      <c r="L151" s="95"/>
      <c r="M151" s="95"/>
      <c r="N151" s="95"/>
      <c r="O151" s="95"/>
      <c r="P151" s="95"/>
      <c r="Q151" s="95">
        <f t="shared" si="52"/>
        <v>16095392</v>
      </c>
      <c r="R151" s="95"/>
      <c r="S151" s="95"/>
      <c r="T151" s="95"/>
      <c r="U151" s="95"/>
      <c r="V151" s="95">
        <f t="shared" si="53"/>
        <v>464908.80000000005</v>
      </c>
      <c r="W151" s="9"/>
      <c r="X151" s="95">
        <f t="shared" si="50"/>
        <v>16560300.800000001</v>
      </c>
      <c r="Y151" s="9" t="s">
        <v>2658</v>
      </c>
      <c r="Z151" s="16">
        <v>0</v>
      </c>
      <c r="AA151" s="16">
        <v>0</v>
      </c>
      <c r="AB151" s="16">
        <v>0</v>
      </c>
      <c r="AC151" s="53">
        <f t="shared" si="51"/>
        <v>16560300.800000001</v>
      </c>
    </row>
    <row r="152" spans="1:29" s="7" customFormat="1" ht="93.75" customHeight="1" x14ac:dyDescent="0.25">
      <c r="A152" s="51">
        <f>IF(OR(D152=0,D152=""),"",COUNTA($D$20:D152))</f>
        <v>123</v>
      </c>
      <c r="B152" s="9" t="s">
        <v>1748</v>
      </c>
      <c r="C152" s="11" t="s">
        <v>1646</v>
      </c>
      <c r="D152" s="16">
        <v>1989</v>
      </c>
      <c r="E152" s="95">
        <v>5929.4</v>
      </c>
      <c r="F152" s="95">
        <v>3422.8</v>
      </c>
      <c r="G152" s="95">
        <v>0</v>
      </c>
      <c r="H152" s="9" t="s">
        <v>735</v>
      </c>
      <c r="I152" s="9">
        <v>2</v>
      </c>
      <c r="J152" s="9">
        <v>1</v>
      </c>
      <c r="K152" s="9">
        <v>1</v>
      </c>
      <c r="L152" s="95"/>
      <c r="M152" s="95"/>
      <c r="N152" s="95"/>
      <c r="O152" s="95"/>
      <c r="P152" s="95"/>
      <c r="Q152" s="95">
        <f>(4045488.29*J152)+(4050232.04*K152)</f>
        <v>8095720.3300000001</v>
      </c>
      <c r="R152" s="95"/>
      <c r="S152" s="95"/>
      <c r="T152" s="95"/>
      <c r="U152" s="95"/>
      <c r="V152" s="95">
        <f>68*E152</f>
        <v>403199.19999999995</v>
      </c>
      <c r="W152" s="9"/>
      <c r="X152" s="95">
        <f t="shared" si="50"/>
        <v>8498919.5299999993</v>
      </c>
      <c r="Y152" s="9" t="s">
        <v>2658</v>
      </c>
      <c r="Z152" s="16">
        <v>0</v>
      </c>
      <c r="AA152" s="16">
        <v>0</v>
      </c>
      <c r="AB152" s="16">
        <v>0</v>
      </c>
      <c r="AC152" s="53">
        <f t="shared" si="51"/>
        <v>8498919.5299999993</v>
      </c>
    </row>
    <row r="153" spans="1:29" s="7" customFormat="1" ht="93.75" customHeight="1" x14ac:dyDescent="0.25">
      <c r="A153" s="51">
        <f>IF(OR(D153=0,D153=""),"",COUNTA($D$20:D153))</f>
        <v>124</v>
      </c>
      <c r="B153" s="9" t="s">
        <v>1772</v>
      </c>
      <c r="C153" s="11" t="s">
        <v>1647</v>
      </c>
      <c r="D153" s="16">
        <v>1989</v>
      </c>
      <c r="E153" s="95">
        <v>10149.6</v>
      </c>
      <c r="F153" s="95">
        <v>7812.7</v>
      </c>
      <c r="G153" s="95">
        <v>93.7</v>
      </c>
      <c r="H153" s="9" t="s">
        <v>732</v>
      </c>
      <c r="I153" s="9">
        <v>4</v>
      </c>
      <c r="J153" s="9">
        <v>4</v>
      </c>
      <c r="K153" s="9"/>
      <c r="L153" s="95"/>
      <c r="M153" s="95"/>
      <c r="N153" s="95"/>
      <c r="O153" s="95"/>
      <c r="P153" s="95"/>
      <c r="Q153" s="95">
        <f t="shared" ref="Q153:Q167" si="54">4023848*J153</f>
        <v>16095392</v>
      </c>
      <c r="R153" s="95"/>
      <c r="S153" s="95"/>
      <c r="T153" s="95"/>
      <c r="U153" s="95"/>
      <c r="V153" s="95">
        <f t="shared" ref="V153:V167" si="55">48*E153</f>
        <v>487180.80000000005</v>
      </c>
      <c r="W153" s="9"/>
      <c r="X153" s="95">
        <f t="shared" si="50"/>
        <v>16582572.800000001</v>
      </c>
      <c r="Y153" s="9" t="s">
        <v>2658</v>
      </c>
      <c r="Z153" s="16">
        <v>0</v>
      </c>
      <c r="AA153" s="16">
        <v>0</v>
      </c>
      <c r="AB153" s="16">
        <v>0</v>
      </c>
      <c r="AC153" s="53">
        <f t="shared" si="51"/>
        <v>16582572.800000001</v>
      </c>
    </row>
    <row r="154" spans="1:29" s="7" customFormat="1" ht="93.75" customHeight="1" x14ac:dyDescent="0.25">
      <c r="A154" s="51">
        <f>IF(OR(D154=0,D154=""),"",COUNTA($D$20:D154))</f>
        <v>125</v>
      </c>
      <c r="B154" s="9" t="s">
        <v>1773</v>
      </c>
      <c r="C154" s="11" t="s">
        <v>1648</v>
      </c>
      <c r="D154" s="16">
        <v>1989</v>
      </c>
      <c r="E154" s="95">
        <v>10256.6</v>
      </c>
      <c r="F154" s="95">
        <v>7778.5</v>
      </c>
      <c r="G154" s="95">
        <v>0</v>
      </c>
      <c r="H154" s="9" t="s">
        <v>732</v>
      </c>
      <c r="I154" s="9">
        <v>4</v>
      </c>
      <c r="J154" s="9">
        <v>4</v>
      </c>
      <c r="K154" s="9"/>
      <c r="L154" s="95"/>
      <c r="M154" s="95"/>
      <c r="N154" s="95"/>
      <c r="O154" s="95"/>
      <c r="P154" s="95"/>
      <c r="Q154" s="95">
        <f t="shared" si="54"/>
        <v>16095392</v>
      </c>
      <c r="R154" s="95"/>
      <c r="S154" s="95"/>
      <c r="T154" s="95"/>
      <c r="U154" s="95"/>
      <c r="V154" s="95">
        <f t="shared" si="55"/>
        <v>492316.80000000005</v>
      </c>
      <c r="W154" s="9"/>
      <c r="X154" s="95">
        <f t="shared" si="50"/>
        <v>16587708.800000001</v>
      </c>
      <c r="Y154" s="9" t="s">
        <v>2658</v>
      </c>
      <c r="Z154" s="16">
        <v>0</v>
      </c>
      <c r="AA154" s="16">
        <v>0</v>
      </c>
      <c r="AB154" s="16">
        <v>0</v>
      </c>
      <c r="AC154" s="53">
        <f t="shared" si="51"/>
        <v>16587708.800000001</v>
      </c>
    </row>
    <row r="155" spans="1:29" s="7" customFormat="1" ht="93.75" customHeight="1" x14ac:dyDescent="0.25">
      <c r="A155" s="51">
        <f>IF(OR(D155=0,D155=""),"",COUNTA($D$20:D155))</f>
        <v>126</v>
      </c>
      <c r="B155" s="9" t="s">
        <v>1775</v>
      </c>
      <c r="C155" s="11" t="s">
        <v>1649</v>
      </c>
      <c r="D155" s="16">
        <v>1990</v>
      </c>
      <c r="E155" s="95">
        <v>11744.6</v>
      </c>
      <c r="F155" s="95">
        <v>7082</v>
      </c>
      <c r="G155" s="95">
        <v>0</v>
      </c>
      <c r="H155" s="9" t="s">
        <v>732</v>
      </c>
      <c r="I155" s="9">
        <v>4</v>
      </c>
      <c r="J155" s="9">
        <v>4</v>
      </c>
      <c r="K155" s="9"/>
      <c r="L155" s="95"/>
      <c r="M155" s="95"/>
      <c r="N155" s="95"/>
      <c r="O155" s="95"/>
      <c r="P155" s="95"/>
      <c r="Q155" s="95">
        <f t="shared" si="54"/>
        <v>16095392</v>
      </c>
      <c r="R155" s="95"/>
      <c r="S155" s="95"/>
      <c r="T155" s="95"/>
      <c r="U155" s="95"/>
      <c r="V155" s="95">
        <f t="shared" si="55"/>
        <v>563740.80000000005</v>
      </c>
      <c r="W155" s="9"/>
      <c r="X155" s="95">
        <f t="shared" si="50"/>
        <v>16659132.800000001</v>
      </c>
      <c r="Y155" s="9" t="s">
        <v>2658</v>
      </c>
      <c r="Z155" s="16">
        <v>0</v>
      </c>
      <c r="AA155" s="16">
        <v>0</v>
      </c>
      <c r="AB155" s="16">
        <v>0</v>
      </c>
      <c r="AC155" s="53">
        <f t="shared" si="51"/>
        <v>16659132.800000001</v>
      </c>
    </row>
    <row r="156" spans="1:29" s="7" customFormat="1" ht="93.75" customHeight="1" x14ac:dyDescent="0.25">
      <c r="A156" s="51">
        <f>IF(OR(D156=0,D156=""),"",COUNTA($D$20:D156))</f>
        <v>127</v>
      </c>
      <c r="B156" s="9" t="s">
        <v>1776</v>
      </c>
      <c r="C156" s="11" t="s">
        <v>1650</v>
      </c>
      <c r="D156" s="16">
        <v>1989</v>
      </c>
      <c r="E156" s="95">
        <v>4629.3</v>
      </c>
      <c r="F156" s="95">
        <v>3951</v>
      </c>
      <c r="G156" s="95">
        <v>0</v>
      </c>
      <c r="H156" s="9" t="s">
        <v>732</v>
      </c>
      <c r="I156" s="9">
        <v>2</v>
      </c>
      <c r="J156" s="9">
        <v>2</v>
      </c>
      <c r="K156" s="9"/>
      <c r="L156" s="95"/>
      <c r="M156" s="95"/>
      <c r="N156" s="95"/>
      <c r="O156" s="95"/>
      <c r="P156" s="95"/>
      <c r="Q156" s="95">
        <f t="shared" si="54"/>
        <v>8047696</v>
      </c>
      <c r="R156" s="95"/>
      <c r="S156" s="95"/>
      <c r="T156" s="95"/>
      <c r="U156" s="95"/>
      <c r="V156" s="95">
        <f t="shared" si="55"/>
        <v>222206.40000000002</v>
      </c>
      <c r="W156" s="9"/>
      <c r="X156" s="95">
        <f t="shared" si="50"/>
        <v>8269902.4000000004</v>
      </c>
      <c r="Y156" s="9" t="s">
        <v>2658</v>
      </c>
      <c r="Z156" s="16">
        <v>0</v>
      </c>
      <c r="AA156" s="16">
        <v>0</v>
      </c>
      <c r="AB156" s="16">
        <v>0</v>
      </c>
      <c r="AC156" s="53">
        <f t="shared" si="51"/>
        <v>8269902.4000000004</v>
      </c>
    </row>
    <row r="157" spans="1:29" s="7" customFormat="1" ht="93.75" customHeight="1" x14ac:dyDescent="0.25">
      <c r="A157" s="51">
        <f>IF(OR(D157=0,D157=""),"",COUNTA($D$20:D157))</f>
        <v>128</v>
      </c>
      <c r="B157" s="9" t="s">
        <v>1777</v>
      </c>
      <c r="C157" s="11" t="s">
        <v>1651</v>
      </c>
      <c r="D157" s="16">
        <v>1990</v>
      </c>
      <c r="E157" s="95">
        <v>11632.49</v>
      </c>
      <c r="F157" s="95">
        <v>7803.59</v>
      </c>
      <c r="G157" s="95">
        <v>50.9</v>
      </c>
      <c r="H157" s="9" t="s">
        <v>732</v>
      </c>
      <c r="I157" s="9">
        <v>4</v>
      </c>
      <c r="J157" s="9">
        <v>4</v>
      </c>
      <c r="K157" s="9"/>
      <c r="L157" s="95"/>
      <c r="M157" s="95"/>
      <c r="N157" s="95"/>
      <c r="O157" s="95"/>
      <c r="P157" s="95"/>
      <c r="Q157" s="95">
        <f t="shared" si="54"/>
        <v>16095392</v>
      </c>
      <c r="R157" s="95"/>
      <c r="S157" s="95"/>
      <c r="T157" s="95"/>
      <c r="U157" s="95"/>
      <c r="V157" s="95">
        <f t="shared" si="55"/>
        <v>558359.52</v>
      </c>
      <c r="W157" s="9"/>
      <c r="X157" s="95">
        <f t="shared" si="50"/>
        <v>16653751.52</v>
      </c>
      <c r="Y157" s="9" t="s">
        <v>2658</v>
      </c>
      <c r="Z157" s="16">
        <v>0</v>
      </c>
      <c r="AA157" s="16">
        <v>0</v>
      </c>
      <c r="AB157" s="16">
        <v>0</v>
      </c>
      <c r="AC157" s="53">
        <f t="shared" si="51"/>
        <v>16653751.52</v>
      </c>
    </row>
    <row r="158" spans="1:29" s="7" customFormat="1" ht="93.75" customHeight="1" x14ac:dyDescent="0.25">
      <c r="A158" s="51">
        <f>IF(OR(D158=0,D158=""),"",COUNTA($D$20:D158))</f>
        <v>129</v>
      </c>
      <c r="B158" s="9" t="s">
        <v>1778</v>
      </c>
      <c r="C158" s="11" t="s">
        <v>1652</v>
      </c>
      <c r="D158" s="16">
        <v>1989</v>
      </c>
      <c r="E158" s="95">
        <v>8569.7999999999993</v>
      </c>
      <c r="F158" s="95">
        <v>5799.1</v>
      </c>
      <c r="G158" s="95">
        <v>0</v>
      </c>
      <c r="H158" s="9" t="s">
        <v>732</v>
      </c>
      <c r="I158" s="9">
        <v>3</v>
      </c>
      <c r="J158" s="9">
        <v>3</v>
      </c>
      <c r="K158" s="9"/>
      <c r="L158" s="95"/>
      <c r="M158" s="95"/>
      <c r="N158" s="95"/>
      <c r="O158" s="95"/>
      <c r="P158" s="95"/>
      <c r="Q158" s="95">
        <f t="shared" si="54"/>
        <v>12071544</v>
      </c>
      <c r="R158" s="95"/>
      <c r="S158" s="95"/>
      <c r="T158" s="95"/>
      <c r="U158" s="95"/>
      <c r="V158" s="95">
        <f t="shared" si="55"/>
        <v>411350.39999999997</v>
      </c>
      <c r="W158" s="9"/>
      <c r="X158" s="95">
        <f t="shared" si="50"/>
        <v>12482894.4</v>
      </c>
      <c r="Y158" s="9" t="s">
        <v>2658</v>
      </c>
      <c r="Z158" s="16">
        <v>0</v>
      </c>
      <c r="AA158" s="16">
        <v>0</v>
      </c>
      <c r="AB158" s="16">
        <v>0</v>
      </c>
      <c r="AC158" s="53">
        <f t="shared" si="51"/>
        <v>12482894.4</v>
      </c>
    </row>
    <row r="159" spans="1:29" s="7" customFormat="1" ht="93.75" customHeight="1" x14ac:dyDescent="0.25">
      <c r="A159" s="51">
        <f>IF(OR(D159=0,D159=""),"",COUNTA($D$20:D159))</f>
        <v>130</v>
      </c>
      <c r="B159" s="9" t="s">
        <v>1779</v>
      </c>
      <c r="C159" s="11" t="s">
        <v>1653</v>
      </c>
      <c r="D159" s="16">
        <v>1993</v>
      </c>
      <c r="E159" s="95">
        <v>8432.1</v>
      </c>
      <c r="F159" s="95">
        <v>5837.9</v>
      </c>
      <c r="G159" s="95">
        <v>0</v>
      </c>
      <c r="H159" s="9" t="s">
        <v>732</v>
      </c>
      <c r="I159" s="9">
        <v>3</v>
      </c>
      <c r="J159" s="9">
        <v>3</v>
      </c>
      <c r="K159" s="9"/>
      <c r="L159" s="95"/>
      <c r="M159" s="95"/>
      <c r="N159" s="95"/>
      <c r="O159" s="95"/>
      <c r="P159" s="95"/>
      <c r="Q159" s="95">
        <f t="shared" si="54"/>
        <v>12071544</v>
      </c>
      <c r="R159" s="95"/>
      <c r="S159" s="95"/>
      <c r="T159" s="95"/>
      <c r="U159" s="95"/>
      <c r="V159" s="95">
        <f t="shared" si="55"/>
        <v>404740.80000000005</v>
      </c>
      <c r="W159" s="9"/>
      <c r="X159" s="95">
        <f t="shared" si="50"/>
        <v>12476284.800000001</v>
      </c>
      <c r="Y159" s="9" t="s">
        <v>2658</v>
      </c>
      <c r="Z159" s="16">
        <v>0</v>
      </c>
      <c r="AA159" s="16">
        <v>0</v>
      </c>
      <c r="AB159" s="16">
        <v>0</v>
      </c>
      <c r="AC159" s="53">
        <f t="shared" si="51"/>
        <v>12476284.800000001</v>
      </c>
    </row>
    <row r="160" spans="1:29" s="7" customFormat="1" ht="93.75" customHeight="1" x14ac:dyDescent="0.25">
      <c r="A160" s="51">
        <f>IF(OR(D160=0,D160=""),"",COUNTA($D$20:D160))</f>
        <v>131</v>
      </c>
      <c r="B160" s="9" t="s">
        <v>1784</v>
      </c>
      <c r="C160" s="11" t="s">
        <v>1654</v>
      </c>
      <c r="D160" s="16">
        <v>1988</v>
      </c>
      <c r="E160" s="95">
        <v>11379.1</v>
      </c>
      <c r="F160" s="95">
        <v>8499.7000000000007</v>
      </c>
      <c r="G160" s="95">
        <v>0</v>
      </c>
      <c r="H160" s="9" t="s">
        <v>732</v>
      </c>
      <c r="I160" s="9">
        <v>3</v>
      </c>
      <c r="J160" s="9">
        <v>3</v>
      </c>
      <c r="K160" s="9"/>
      <c r="L160" s="95"/>
      <c r="M160" s="95"/>
      <c r="N160" s="95"/>
      <c r="O160" s="95"/>
      <c r="P160" s="95"/>
      <c r="Q160" s="95">
        <f t="shared" si="54"/>
        <v>12071544</v>
      </c>
      <c r="R160" s="95"/>
      <c r="S160" s="95"/>
      <c r="T160" s="95"/>
      <c r="U160" s="95"/>
      <c r="V160" s="95">
        <f t="shared" si="55"/>
        <v>546196.80000000005</v>
      </c>
      <c r="W160" s="9"/>
      <c r="X160" s="95">
        <f t="shared" si="50"/>
        <v>12617740.800000001</v>
      </c>
      <c r="Y160" s="9" t="s">
        <v>2658</v>
      </c>
      <c r="Z160" s="16">
        <v>0</v>
      </c>
      <c r="AA160" s="16">
        <v>0</v>
      </c>
      <c r="AB160" s="16">
        <v>0</v>
      </c>
      <c r="AC160" s="53">
        <f t="shared" si="51"/>
        <v>12617740.800000001</v>
      </c>
    </row>
    <row r="161" spans="1:29" s="7" customFormat="1" ht="93.75" customHeight="1" x14ac:dyDescent="0.25">
      <c r="A161" s="51">
        <f>IF(OR(D161=0,D161=""),"",COUNTA($D$20:D161))</f>
        <v>132</v>
      </c>
      <c r="B161" s="9" t="s">
        <v>1801</v>
      </c>
      <c r="C161" s="11" t="s">
        <v>1655</v>
      </c>
      <c r="D161" s="16">
        <v>1986</v>
      </c>
      <c r="E161" s="95">
        <v>5712.9</v>
      </c>
      <c r="F161" s="95">
        <v>3943.9</v>
      </c>
      <c r="G161" s="95">
        <v>0</v>
      </c>
      <c r="H161" s="9" t="s">
        <v>732</v>
      </c>
      <c r="I161" s="9">
        <v>2</v>
      </c>
      <c r="J161" s="9">
        <v>2</v>
      </c>
      <c r="K161" s="9"/>
      <c r="L161" s="95"/>
      <c r="M161" s="95"/>
      <c r="N161" s="95"/>
      <c r="O161" s="95"/>
      <c r="P161" s="95"/>
      <c r="Q161" s="95">
        <f t="shared" si="54"/>
        <v>8047696</v>
      </c>
      <c r="R161" s="95"/>
      <c r="S161" s="95"/>
      <c r="T161" s="95"/>
      <c r="U161" s="95"/>
      <c r="V161" s="95">
        <f t="shared" si="55"/>
        <v>274219.19999999995</v>
      </c>
      <c r="W161" s="9"/>
      <c r="X161" s="95">
        <f t="shared" si="50"/>
        <v>8321915.2000000002</v>
      </c>
      <c r="Y161" s="9" t="s">
        <v>2658</v>
      </c>
      <c r="Z161" s="16">
        <v>0</v>
      </c>
      <c r="AA161" s="16">
        <v>0</v>
      </c>
      <c r="AB161" s="16">
        <v>0</v>
      </c>
      <c r="AC161" s="53">
        <f t="shared" si="51"/>
        <v>8321915.2000000002</v>
      </c>
    </row>
    <row r="162" spans="1:29" s="7" customFormat="1" ht="93.75" customHeight="1" x14ac:dyDescent="0.25">
      <c r="A162" s="51">
        <f>IF(OR(D162=0,D162=""),"",COUNTA($D$20:D162))</f>
        <v>133</v>
      </c>
      <c r="B162" s="9" t="s">
        <v>1757</v>
      </c>
      <c r="C162" s="11" t="s">
        <v>1656</v>
      </c>
      <c r="D162" s="16">
        <v>1991</v>
      </c>
      <c r="E162" s="95">
        <v>5411.8</v>
      </c>
      <c r="F162" s="95">
        <v>4264.3999999999996</v>
      </c>
      <c r="G162" s="95">
        <v>0</v>
      </c>
      <c r="H162" s="9" t="s">
        <v>732</v>
      </c>
      <c r="I162" s="9">
        <v>2</v>
      </c>
      <c r="J162" s="9">
        <v>2</v>
      </c>
      <c r="K162" s="9"/>
      <c r="L162" s="95"/>
      <c r="M162" s="95"/>
      <c r="N162" s="95"/>
      <c r="O162" s="95"/>
      <c r="P162" s="95"/>
      <c r="Q162" s="95">
        <f t="shared" si="54"/>
        <v>8047696</v>
      </c>
      <c r="R162" s="95"/>
      <c r="S162" s="95"/>
      <c r="T162" s="95"/>
      <c r="U162" s="95"/>
      <c r="V162" s="95">
        <f t="shared" si="55"/>
        <v>259766.40000000002</v>
      </c>
      <c r="W162" s="9"/>
      <c r="X162" s="95">
        <f t="shared" si="50"/>
        <v>8307462.4000000004</v>
      </c>
      <c r="Y162" s="9" t="s">
        <v>2658</v>
      </c>
      <c r="Z162" s="16">
        <v>0</v>
      </c>
      <c r="AA162" s="16">
        <v>0</v>
      </c>
      <c r="AB162" s="16">
        <v>0</v>
      </c>
      <c r="AC162" s="53">
        <f t="shared" si="51"/>
        <v>8307462.4000000004</v>
      </c>
    </row>
    <row r="163" spans="1:29" s="7" customFormat="1" ht="93.75" customHeight="1" x14ac:dyDescent="0.25">
      <c r="A163" s="51">
        <f>IF(OR(D163=0,D163=""),"",COUNTA($D$20:D163))</f>
        <v>134</v>
      </c>
      <c r="B163" s="9" t="s">
        <v>1755</v>
      </c>
      <c r="C163" s="11" t="s">
        <v>1657</v>
      </c>
      <c r="D163" s="16">
        <v>1988</v>
      </c>
      <c r="E163" s="95">
        <v>11484.3</v>
      </c>
      <c r="F163" s="95">
        <v>7781</v>
      </c>
      <c r="G163" s="95">
        <v>0</v>
      </c>
      <c r="H163" s="9" t="s">
        <v>732</v>
      </c>
      <c r="I163" s="9">
        <v>4</v>
      </c>
      <c r="J163" s="9">
        <v>4</v>
      </c>
      <c r="K163" s="9"/>
      <c r="L163" s="95"/>
      <c r="M163" s="95"/>
      <c r="N163" s="95"/>
      <c r="O163" s="95"/>
      <c r="P163" s="95"/>
      <c r="Q163" s="95">
        <f t="shared" si="54"/>
        <v>16095392</v>
      </c>
      <c r="R163" s="95"/>
      <c r="S163" s="95"/>
      <c r="T163" s="95"/>
      <c r="U163" s="95"/>
      <c r="V163" s="95">
        <f t="shared" si="55"/>
        <v>551246.39999999991</v>
      </c>
      <c r="W163" s="9"/>
      <c r="X163" s="95">
        <f t="shared" si="50"/>
        <v>16646638.4</v>
      </c>
      <c r="Y163" s="9" t="s">
        <v>2658</v>
      </c>
      <c r="Z163" s="16">
        <v>0</v>
      </c>
      <c r="AA163" s="16">
        <v>0</v>
      </c>
      <c r="AB163" s="16">
        <v>0</v>
      </c>
      <c r="AC163" s="53">
        <f t="shared" si="51"/>
        <v>16646638.4</v>
      </c>
    </row>
    <row r="164" spans="1:29" s="7" customFormat="1" ht="93.75" customHeight="1" x14ac:dyDescent="0.25">
      <c r="A164" s="51">
        <f>IF(OR(D164=0,D164=""),"",COUNTA($D$20:D164))</f>
        <v>135</v>
      </c>
      <c r="B164" s="9" t="s">
        <v>1790</v>
      </c>
      <c r="C164" s="11" t="s">
        <v>1658</v>
      </c>
      <c r="D164" s="16">
        <v>1988</v>
      </c>
      <c r="E164" s="95">
        <v>8583.4</v>
      </c>
      <c r="F164" s="95">
        <v>5725</v>
      </c>
      <c r="G164" s="95">
        <v>0</v>
      </c>
      <c r="H164" s="9" t="s">
        <v>732</v>
      </c>
      <c r="I164" s="9">
        <v>3</v>
      </c>
      <c r="J164" s="9">
        <v>3</v>
      </c>
      <c r="K164" s="9"/>
      <c r="L164" s="95"/>
      <c r="M164" s="95"/>
      <c r="N164" s="95"/>
      <c r="O164" s="95"/>
      <c r="P164" s="95"/>
      <c r="Q164" s="95">
        <f t="shared" si="54"/>
        <v>12071544</v>
      </c>
      <c r="R164" s="95"/>
      <c r="S164" s="95"/>
      <c r="T164" s="95"/>
      <c r="U164" s="95"/>
      <c r="V164" s="95">
        <f t="shared" si="55"/>
        <v>412003.19999999995</v>
      </c>
      <c r="W164" s="9"/>
      <c r="X164" s="95">
        <f t="shared" si="50"/>
        <v>12483547.199999999</v>
      </c>
      <c r="Y164" s="9" t="s">
        <v>2658</v>
      </c>
      <c r="Z164" s="16">
        <v>0</v>
      </c>
      <c r="AA164" s="16">
        <v>0</v>
      </c>
      <c r="AB164" s="16">
        <v>0</v>
      </c>
      <c r="AC164" s="53">
        <f t="shared" si="51"/>
        <v>12483547.199999999</v>
      </c>
    </row>
    <row r="165" spans="1:29" s="7" customFormat="1" ht="93.75" customHeight="1" x14ac:dyDescent="0.25">
      <c r="A165" s="51">
        <f>IF(OR(D165=0,D165=""),"",COUNTA($D$20:D165))</f>
        <v>136</v>
      </c>
      <c r="B165" s="9" t="s">
        <v>1762</v>
      </c>
      <c r="C165" s="11" t="s">
        <v>1659</v>
      </c>
      <c r="D165" s="16">
        <v>1992</v>
      </c>
      <c r="E165" s="95">
        <v>8292.1</v>
      </c>
      <c r="F165" s="95">
        <v>5758.7</v>
      </c>
      <c r="G165" s="95">
        <v>0</v>
      </c>
      <c r="H165" s="9" t="s">
        <v>732</v>
      </c>
      <c r="I165" s="9">
        <v>3</v>
      </c>
      <c r="J165" s="9">
        <v>3</v>
      </c>
      <c r="K165" s="9"/>
      <c r="L165" s="95"/>
      <c r="M165" s="95"/>
      <c r="N165" s="95"/>
      <c r="O165" s="95"/>
      <c r="P165" s="95"/>
      <c r="Q165" s="95">
        <f t="shared" si="54"/>
        <v>12071544</v>
      </c>
      <c r="R165" s="95"/>
      <c r="S165" s="95"/>
      <c r="T165" s="95"/>
      <c r="U165" s="95"/>
      <c r="V165" s="95">
        <f t="shared" si="55"/>
        <v>398020.80000000005</v>
      </c>
      <c r="W165" s="9"/>
      <c r="X165" s="95">
        <f t="shared" si="50"/>
        <v>12469564.800000001</v>
      </c>
      <c r="Y165" s="9" t="s">
        <v>2658</v>
      </c>
      <c r="Z165" s="16">
        <v>0</v>
      </c>
      <c r="AA165" s="16">
        <v>0</v>
      </c>
      <c r="AB165" s="16">
        <v>0</v>
      </c>
      <c r="AC165" s="53">
        <f t="shared" si="51"/>
        <v>12469564.800000001</v>
      </c>
    </row>
    <row r="166" spans="1:29" s="7" customFormat="1" ht="93.75" customHeight="1" x14ac:dyDescent="0.25">
      <c r="A166" s="51">
        <f>IF(OR(D166=0,D166=""),"",COUNTA($D$20:D166))</f>
        <v>137</v>
      </c>
      <c r="B166" s="9" t="s">
        <v>1765</v>
      </c>
      <c r="C166" s="11" t="s">
        <v>1660</v>
      </c>
      <c r="D166" s="16">
        <v>1991</v>
      </c>
      <c r="E166" s="95">
        <v>4556.8</v>
      </c>
      <c r="F166" s="95">
        <v>3878</v>
      </c>
      <c r="G166" s="95">
        <v>0</v>
      </c>
      <c r="H166" s="9" t="s">
        <v>732</v>
      </c>
      <c r="I166" s="9">
        <v>2</v>
      </c>
      <c r="J166" s="9">
        <v>2</v>
      </c>
      <c r="K166" s="9"/>
      <c r="L166" s="95"/>
      <c r="M166" s="95"/>
      <c r="N166" s="95"/>
      <c r="O166" s="95"/>
      <c r="P166" s="95"/>
      <c r="Q166" s="95">
        <f t="shared" si="54"/>
        <v>8047696</v>
      </c>
      <c r="R166" s="95"/>
      <c r="S166" s="95"/>
      <c r="T166" s="95"/>
      <c r="U166" s="95"/>
      <c r="V166" s="95">
        <f t="shared" si="55"/>
        <v>218726.40000000002</v>
      </c>
      <c r="W166" s="9"/>
      <c r="X166" s="95">
        <f t="shared" si="50"/>
        <v>8266422.4000000004</v>
      </c>
      <c r="Y166" s="9" t="s">
        <v>2658</v>
      </c>
      <c r="Z166" s="16">
        <v>0</v>
      </c>
      <c r="AA166" s="16">
        <v>0</v>
      </c>
      <c r="AB166" s="16">
        <v>0</v>
      </c>
      <c r="AC166" s="53">
        <f t="shared" si="51"/>
        <v>8266422.4000000004</v>
      </c>
    </row>
    <row r="167" spans="1:29" s="7" customFormat="1" ht="93.75" customHeight="1" x14ac:dyDescent="0.25">
      <c r="A167" s="51">
        <f>IF(OR(D167=0,D167=""),"",COUNTA($D$20:D167))</f>
        <v>138</v>
      </c>
      <c r="B167" s="9" t="s">
        <v>1766</v>
      </c>
      <c r="C167" s="11" t="s">
        <v>1661</v>
      </c>
      <c r="D167" s="16">
        <v>1990</v>
      </c>
      <c r="E167" s="95">
        <v>4942.7</v>
      </c>
      <c r="F167" s="95">
        <v>3892.3</v>
      </c>
      <c r="G167" s="95">
        <v>0</v>
      </c>
      <c r="H167" s="9" t="s">
        <v>732</v>
      </c>
      <c r="I167" s="9">
        <v>2</v>
      </c>
      <c r="J167" s="9">
        <v>2</v>
      </c>
      <c r="K167" s="9"/>
      <c r="L167" s="95"/>
      <c r="M167" s="95"/>
      <c r="N167" s="95"/>
      <c r="O167" s="95"/>
      <c r="P167" s="95"/>
      <c r="Q167" s="95">
        <f t="shared" si="54"/>
        <v>8047696</v>
      </c>
      <c r="R167" s="95"/>
      <c r="S167" s="95"/>
      <c r="T167" s="95"/>
      <c r="U167" s="95"/>
      <c r="V167" s="95">
        <f t="shared" si="55"/>
        <v>237249.59999999998</v>
      </c>
      <c r="W167" s="9"/>
      <c r="X167" s="95">
        <f t="shared" si="50"/>
        <v>8284945.5999999996</v>
      </c>
      <c r="Y167" s="9" t="s">
        <v>2658</v>
      </c>
      <c r="Z167" s="16">
        <v>0</v>
      </c>
      <c r="AA167" s="16">
        <v>0</v>
      </c>
      <c r="AB167" s="16">
        <v>0</v>
      </c>
      <c r="AC167" s="53">
        <f t="shared" si="51"/>
        <v>8284945.5999999996</v>
      </c>
    </row>
    <row r="168" spans="1:29" s="7" customFormat="1" ht="93.75" customHeight="1" x14ac:dyDescent="0.25">
      <c r="A168" s="51">
        <f>IF(OR(D168=0,D168=""),"",COUNTA($D$20:D168))</f>
        <v>139</v>
      </c>
      <c r="B168" s="9" t="s">
        <v>1158</v>
      </c>
      <c r="C168" s="11" t="s">
        <v>379</v>
      </c>
      <c r="D168" s="16">
        <v>1969</v>
      </c>
      <c r="E168" s="95">
        <v>3246</v>
      </c>
      <c r="F168" s="95">
        <v>2689</v>
      </c>
      <c r="G168" s="95">
        <v>0</v>
      </c>
      <c r="H168" s="9" t="s">
        <v>729</v>
      </c>
      <c r="I168" s="9"/>
      <c r="J168" s="9"/>
      <c r="K168" s="9"/>
      <c r="L168" s="95"/>
      <c r="M168" s="95"/>
      <c r="N168" s="95"/>
      <c r="O168" s="95"/>
      <c r="P168" s="95"/>
      <c r="Q168" s="95"/>
      <c r="R168" s="95">
        <f>2338*E168</f>
        <v>7589148</v>
      </c>
      <c r="S168" s="95"/>
      <c r="T168" s="95"/>
      <c r="U168" s="95"/>
      <c r="V168" s="95"/>
      <c r="W168" s="9"/>
      <c r="X168" s="95">
        <f t="shared" si="50"/>
        <v>7589148</v>
      </c>
      <c r="Y168" s="9" t="s">
        <v>2658</v>
      </c>
      <c r="Z168" s="16">
        <v>0</v>
      </c>
      <c r="AA168" s="16">
        <v>0</v>
      </c>
      <c r="AB168" s="16">
        <v>0</v>
      </c>
      <c r="AC168" s="53">
        <f t="shared" si="51"/>
        <v>7589148</v>
      </c>
    </row>
    <row r="169" spans="1:29" s="7" customFormat="1" ht="93.75" customHeight="1" x14ac:dyDescent="0.25">
      <c r="A169" s="51">
        <f>IF(OR(D169=0,D169=""),"",COUNTA($D$20:D169))</f>
        <v>140</v>
      </c>
      <c r="B169" s="9" t="s">
        <v>1880</v>
      </c>
      <c r="C169" s="11" t="s">
        <v>1859</v>
      </c>
      <c r="D169" s="16">
        <v>1990</v>
      </c>
      <c r="E169" s="95">
        <v>4735.1000000000004</v>
      </c>
      <c r="F169" s="95">
        <v>3358.1</v>
      </c>
      <c r="G169" s="95">
        <v>293.3</v>
      </c>
      <c r="H169" s="9" t="s">
        <v>729</v>
      </c>
      <c r="I169" s="9"/>
      <c r="J169" s="9"/>
      <c r="K169" s="9"/>
      <c r="L169" s="95"/>
      <c r="M169" s="95"/>
      <c r="N169" s="95"/>
      <c r="O169" s="95"/>
      <c r="P169" s="95"/>
      <c r="Q169" s="95"/>
      <c r="R169" s="95"/>
      <c r="S169" s="95"/>
      <c r="T169" s="95">
        <f>2771*E169</f>
        <v>13120962.100000001</v>
      </c>
      <c r="U169" s="95"/>
      <c r="V169" s="95"/>
      <c r="W169" s="9"/>
      <c r="X169" s="95">
        <f t="shared" si="50"/>
        <v>13120962.100000001</v>
      </c>
      <c r="Y169" s="9" t="s">
        <v>2658</v>
      </c>
      <c r="Z169" s="16">
        <v>0</v>
      </c>
      <c r="AA169" s="16">
        <v>0</v>
      </c>
      <c r="AB169" s="16">
        <v>0</v>
      </c>
      <c r="AC169" s="53">
        <f t="shared" si="51"/>
        <v>13120962.100000001</v>
      </c>
    </row>
    <row r="170" spans="1:29" s="7" customFormat="1" ht="93.75" customHeight="1" x14ac:dyDescent="0.25">
      <c r="A170" s="51">
        <f>IF(OR(D170=0,D170=""),"",COUNTA($D$20:D170))</f>
        <v>141</v>
      </c>
      <c r="B170" s="9" t="s">
        <v>1867</v>
      </c>
      <c r="C170" s="11" t="s">
        <v>1847</v>
      </c>
      <c r="D170" s="16">
        <v>1989</v>
      </c>
      <c r="E170" s="95">
        <v>669.6</v>
      </c>
      <c r="F170" s="95">
        <v>561.70000000000005</v>
      </c>
      <c r="G170" s="95">
        <v>0</v>
      </c>
      <c r="H170" s="9" t="s">
        <v>725</v>
      </c>
      <c r="I170" s="9"/>
      <c r="J170" s="9"/>
      <c r="K170" s="9"/>
      <c r="L170" s="95"/>
      <c r="M170" s="95"/>
      <c r="N170" s="95"/>
      <c r="O170" s="95"/>
      <c r="P170" s="95"/>
      <c r="Q170" s="95"/>
      <c r="R170" s="95">
        <f>5074*E170</f>
        <v>3397550.4</v>
      </c>
      <c r="S170" s="95"/>
      <c r="T170" s="95"/>
      <c r="U170" s="95"/>
      <c r="V170" s="95"/>
      <c r="W170" s="9"/>
      <c r="X170" s="95">
        <f t="shared" si="50"/>
        <v>3397550.4</v>
      </c>
      <c r="Y170" s="9" t="s">
        <v>2658</v>
      </c>
      <c r="Z170" s="16">
        <v>0</v>
      </c>
      <c r="AA170" s="16">
        <v>0</v>
      </c>
      <c r="AB170" s="16">
        <v>0</v>
      </c>
      <c r="AC170" s="53">
        <f t="shared" si="51"/>
        <v>3397550.4</v>
      </c>
    </row>
    <row r="171" spans="1:29" s="7" customFormat="1" ht="93.75" customHeight="1" x14ac:dyDescent="0.25">
      <c r="A171" s="51">
        <f>IF(OR(D171=0,D171=""),"",COUNTA($D$20:D171))</f>
        <v>142</v>
      </c>
      <c r="B171" s="9" t="s">
        <v>1868</v>
      </c>
      <c r="C171" s="11" t="s">
        <v>1848</v>
      </c>
      <c r="D171" s="16">
        <v>1989</v>
      </c>
      <c r="E171" s="95">
        <v>4578.2</v>
      </c>
      <c r="F171" s="95">
        <v>3432.2</v>
      </c>
      <c r="G171" s="95">
        <v>0</v>
      </c>
      <c r="H171" s="9" t="s">
        <v>735</v>
      </c>
      <c r="I171" s="9"/>
      <c r="J171" s="9"/>
      <c r="K171" s="9"/>
      <c r="L171" s="95"/>
      <c r="M171" s="95"/>
      <c r="N171" s="95"/>
      <c r="O171" s="95"/>
      <c r="P171" s="95"/>
      <c r="Q171" s="95"/>
      <c r="R171" s="95">
        <f>697*E171</f>
        <v>3191005.4</v>
      </c>
      <c r="S171" s="95"/>
      <c r="T171" s="95"/>
      <c r="U171" s="95"/>
      <c r="V171" s="95"/>
      <c r="W171" s="9"/>
      <c r="X171" s="95">
        <f t="shared" si="50"/>
        <v>3191005.4</v>
      </c>
      <c r="Y171" s="9" t="s">
        <v>2658</v>
      </c>
      <c r="Z171" s="16">
        <v>0</v>
      </c>
      <c r="AA171" s="16">
        <v>0</v>
      </c>
      <c r="AB171" s="16">
        <v>0</v>
      </c>
      <c r="AC171" s="53">
        <f t="shared" si="51"/>
        <v>3191005.4</v>
      </c>
    </row>
    <row r="172" spans="1:29" s="7" customFormat="1" ht="93.75" customHeight="1" x14ac:dyDescent="0.25">
      <c r="A172" s="51">
        <f>IF(OR(D172=0,D172=""),"",COUNTA($D$20:D172))</f>
        <v>143</v>
      </c>
      <c r="B172" s="9" t="s">
        <v>1870</v>
      </c>
      <c r="C172" s="11" t="s">
        <v>1849</v>
      </c>
      <c r="D172" s="16">
        <v>1982</v>
      </c>
      <c r="E172" s="95">
        <v>609.5</v>
      </c>
      <c r="F172" s="95">
        <v>408.4</v>
      </c>
      <c r="G172" s="95">
        <v>201.1</v>
      </c>
      <c r="H172" s="9" t="s">
        <v>727</v>
      </c>
      <c r="I172" s="9"/>
      <c r="J172" s="9"/>
      <c r="K172" s="9"/>
      <c r="L172" s="95"/>
      <c r="M172" s="95"/>
      <c r="N172" s="95"/>
      <c r="O172" s="95"/>
      <c r="P172" s="95"/>
      <c r="Q172" s="95"/>
      <c r="R172" s="95">
        <f>5074*E172</f>
        <v>3092603</v>
      </c>
      <c r="S172" s="95"/>
      <c r="T172" s="95"/>
      <c r="U172" s="95"/>
      <c r="V172" s="95"/>
      <c r="W172" s="9"/>
      <c r="X172" s="95">
        <f t="shared" si="50"/>
        <v>3092603</v>
      </c>
      <c r="Y172" s="9" t="s">
        <v>2658</v>
      </c>
      <c r="Z172" s="16">
        <v>0</v>
      </c>
      <c r="AA172" s="16">
        <v>0</v>
      </c>
      <c r="AB172" s="16">
        <v>0</v>
      </c>
      <c r="AC172" s="53">
        <f t="shared" si="51"/>
        <v>3092603</v>
      </c>
    </row>
    <row r="173" spans="1:29" s="7" customFormat="1" ht="93.75" customHeight="1" x14ac:dyDescent="0.25">
      <c r="A173" s="51">
        <f>IF(OR(D173=0,D173=""),"",COUNTA($D$20:D173))</f>
        <v>144</v>
      </c>
      <c r="B173" s="9" t="s">
        <v>1871</v>
      </c>
      <c r="C173" s="11" t="s">
        <v>1850</v>
      </c>
      <c r="D173" s="16">
        <v>1978</v>
      </c>
      <c r="E173" s="95">
        <v>3545.3</v>
      </c>
      <c r="F173" s="95">
        <v>2625.3</v>
      </c>
      <c r="G173" s="95">
        <v>73.099999999999994</v>
      </c>
      <c r="H173" s="9" t="s">
        <v>729</v>
      </c>
      <c r="I173" s="9"/>
      <c r="J173" s="9"/>
      <c r="K173" s="9"/>
      <c r="L173" s="95"/>
      <c r="M173" s="95"/>
      <c r="N173" s="95"/>
      <c r="O173" s="95"/>
      <c r="P173" s="95"/>
      <c r="Q173" s="95"/>
      <c r="R173" s="95">
        <f>2338*E173</f>
        <v>8288911.4000000004</v>
      </c>
      <c r="S173" s="95"/>
      <c r="T173" s="95"/>
      <c r="U173" s="95"/>
      <c r="V173" s="95"/>
      <c r="W173" s="9"/>
      <c r="X173" s="95">
        <f t="shared" si="50"/>
        <v>8288911.4000000004</v>
      </c>
      <c r="Y173" s="9" t="s">
        <v>2658</v>
      </c>
      <c r="Z173" s="16">
        <v>0</v>
      </c>
      <c r="AA173" s="16">
        <v>0</v>
      </c>
      <c r="AB173" s="16">
        <v>0</v>
      </c>
      <c r="AC173" s="53">
        <f t="shared" si="51"/>
        <v>8288911.4000000004</v>
      </c>
    </row>
    <row r="174" spans="1:29" s="7" customFormat="1" ht="93.75" customHeight="1" x14ac:dyDescent="0.25">
      <c r="A174" s="51">
        <f>IF(OR(D174=0,D174=""),"",COUNTA($D$20:D174))</f>
        <v>145</v>
      </c>
      <c r="B174" s="9" t="s">
        <v>1872</v>
      </c>
      <c r="C174" s="11" t="s">
        <v>1851</v>
      </c>
      <c r="D174" s="16">
        <v>1987</v>
      </c>
      <c r="E174" s="95">
        <v>7515.3</v>
      </c>
      <c r="F174" s="95">
        <v>4675.0200000000004</v>
      </c>
      <c r="G174" s="95">
        <v>0</v>
      </c>
      <c r="H174" s="9" t="s">
        <v>732</v>
      </c>
      <c r="I174" s="9"/>
      <c r="J174" s="9"/>
      <c r="K174" s="9"/>
      <c r="L174" s="95"/>
      <c r="M174" s="95"/>
      <c r="N174" s="95"/>
      <c r="O174" s="95"/>
      <c r="P174" s="95"/>
      <c r="Q174" s="95"/>
      <c r="R174" s="95">
        <f>876*E174</f>
        <v>6583402.7999999998</v>
      </c>
      <c r="S174" s="95"/>
      <c r="T174" s="95"/>
      <c r="U174" s="95"/>
      <c r="V174" s="95"/>
      <c r="W174" s="9"/>
      <c r="X174" s="95">
        <f t="shared" si="50"/>
        <v>6583402.7999999998</v>
      </c>
      <c r="Y174" s="9" t="s">
        <v>2658</v>
      </c>
      <c r="Z174" s="16">
        <v>0</v>
      </c>
      <c r="AA174" s="16">
        <v>0</v>
      </c>
      <c r="AB174" s="16">
        <v>0</v>
      </c>
      <c r="AC174" s="53">
        <f t="shared" si="51"/>
        <v>6583402.7999999998</v>
      </c>
    </row>
    <row r="175" spans="1:29" s="7" customFormat="1" ht="93.75" customHeight="1" x14ac:dyDescent="0.25">
      <c r="A175" s="51">
        <f>IF(OR(D175=0,D175=""),"",COUNTA($D$20:D175))</f>
        <v>146</v>
      </c>
      <c r="B175" s="9" t="s">
        <v>1873</v>
      </c>
      <c r="C175" s="11" t="s">
        <v>1852</v>
      </c>
      <c r="D175" s="16">
        <v>1971</v>
      </c>
      <c r="E175" s="95">
        <v>4156.3999999999996</v>
      </c>
      <c r="F175" s="95">
        <v>3059.4</v>
      </c>
      <c r="G175" s="95">
        <v>0</v>
      </c>
      <c r="H175" s="9" t="s">
        <v>729</v>
      </c>
      <c r="I175" s="9"/>
      <c r="J175" s="9"/>
      <c r="K175" s="9"/>
      <c r="L175" s="95"/>
      <c r="M175" s="95">
        <f>1207*E175</f>
        <v>5016774.8</v>
      </c>
      <c r="N175" s="95"/>
      <c r="O175" s="95"/>
      <c r="P175" s="95">
        <f>492*E175</f>
        <v>2044948.7999999998</v>
      </c>
      <c r="Q175" s="95"/>
      <c r="R175" s="95"/>
      <c r="S175" s="95"/>
      <c r="T175" s="95"/>
      <c r="U175" s="95"/>
      <c r="V175" s="95"/>
      <c r="W175" s="9"/>
      <c r="X175" s="95">
        <f t="shared" si="50"/>
        <v>7061723.5999999996</v>
      </c>
      <c r="Y175" s="9" t="s">
        <v>2658</v>
      </c>
      <c r="Z175" s="16">
        <v>0</v>
      </c>
      <c r="AA175" s="16">
        <v>0</v>
      </c>
      <c r="AB175" s="16">
        <v>0</v>
      </c>
      <c r="AC175" s="53">
        <f t="shared" si="51"/>
        <v>7061723.5999999996</v>
      </c>
    </row>
    <row r="176" spans="1:29" s="7" customFormat="1" ht="93.75" customHeight="1" x14ac:dyDescent="0.25">
      <c r="A176" s="51">
        <f>IF(OR(D176=0,D176=""),"",COUNTA($D$20:D176))</f>
        <v>147</v>
      </c>
      <c r="B176" s="9" t="s">
        <v>1045</v>
      </c>
      <c r="C176" s="11" t="s">
        <v>37</v>
      </c>
      <c r="D176" s="16">
        <v>1969</v>
      </c>
      <c r="E176" s="95">
        <v>4260.6000000000004</v>
      </c>
      <c r="F176" s="95">
        <v>3320</v>
      </c>
      <c r="G176" s="95">
        <v>0</v>
      </c>
      <c r="H176" s="9" t="s">
        <v>729</v>
      </c>
      <c r="I176" s="9"/>
      <c r="J176" s="9"/>
      <c r="K176" s="9"/>
      <c r="L176" s="95"/>
      <c r="M176" s="95">
        <f>1207*E176</f>
        <v>5142544.2</v>
      </c>
      <c r="N176" s="95"/>
      <c r="O176" s="95">
        <f>855*E176</f>
        <v>3642813.0000000005</v>
      </c>
      <c r="P176" s="95">
        <f>492*E176</f>
        <v>2096215.2000000002</v>
      </c>
      <c r="Q176" s="95"/>
      <c r="R176" s="95"/>
      <c r="S176" s="95"/>
      <c r="T176" s="95"/>
      <c r="U176" s="95"/>
      <c r="V176" s="95"/>
      <c r="W176" s="9"/>
      <c r="X176" s="95">
        <f t="shared" si="50"/>
        <v>10881572.400000002</v>
      </c>
      <c r="Y176" s="9" t="s">
        <v>2658</v>
      </c>
      <c r="Z176" s="16">
        <v>0</v>
      </c>
      <c r="AA176" s="16">
        <v>0</v>
      </c>
      <c r="AB176" s="16">
        <v>0</v>
      </c>
      <c r="AC176" s="53">
        <f t="shared" si="51"/>
        <v>10881572.400000002</v>
      </c>
    </row>
    <row r="177" spans="1:29" s="7" customFormat="1" ht="93.75" customHeight="1" x14ac:dyDescent="0.25">
      <c r="A177" s="51">
        <f>IF(OR(D177=0,D177=""),"",COUNTA($D$20:D177))</f>
        <v>148</v>
      </c>
      <c r="B177" s="9" t="s">
        <v>2098</v>
      </c>
      <c r="C177" s="11" t="s">
        <v>1918</v>
      </c>
      <c r="D177" s="16">
        <v>1966</v>
      </c>
      <c r="E177" s="95">
        <v>4713.8</v>
      </c>
      <c r="F177" s="95">
        <v>3535.2</v>
      </c>
      <c r="G177" s="95">
        <v>1178.5999999999999</v>
      </c>
      <c r="H177" s="9" t="s">
        <v>729</v>
      </c>
      <c r="I177" s="9"/>
      <c r="J177" s="9"/>
      <c r="K177" s="9"/>
      <c r="L177" s="95"/>
      <c r="M177" s="95"/>
      <c r="N177" s="95"/>
      <c r="O177" s="95"/>
      <c r="P177" s="95"/>
      <c r="Q177" s="95"/>
      <c r="R177" s="95">
        <f>2338*E177</f>
        <v>11020864.4</v>
      </c>
      <c r="S177" s="95"/>
      <c r="T177" s="95"/>
      <c r="U177" s="95"/>
      <c r="V177" s="95"/>
      <c r="W177" s="95"/>
      <c r="X177" s="95">
        <f t="shared" si="50"/>
        <v>11020864.4</v>
      </c>
      <c r="Y177" s="9" t="s">
        <v>2658</v>
      </c>
      <c r="Z177" s="16">
        <v>0</v>
      </c>
      <c r="AA177" s="16">
        <v>0</v>
      </c>
      <c r="AB177" s="16">
        <v>0</v>
      </c>
      <c r="AC177" s="53">
        <f t="shared" si="51"/>
        <v>11020864.4</v>
      </c>
    </row>
    <row r="178" spans="1:29" s="7" customFormat="1" ht="93.75" customHeight="1" x14ac:dyDescent="0.25">
      <c r="A178" s="51">
        <f>IF(OR(D178=0,D178=""),"",COUNTA($D$20:D178))</f>
        <v>149</v>
      </c>
      <c r="B178" s="9" t="s">
        <v>1875</v>
      </c>
      <c r="C178" s="11" t="s">
        <v>1853</v>
      </c>
      <c r="D178" s="16">
        <v>1962</v>
      </c>
      <c r="E178" s="95">
        <v>2366.5</v>
      </c>
      <c r="F178" s="95">
        <v>1515.6</v>
      </c>
      <c r="G178" s="95">
        <v>83.1</v>
      </c>
      <c r="H178" s="9" t="s">
        <v>729</v>
      </c>
      <c r="I178" s="9"/>
      <c r="J178" s="9"/>
      <c r="K178" s="9"/>
      <c r="L178" s="95"/>
      <c r="M178" s="95">
        <f>1207*E178</f>
        <v>2856365.5</v>
      </c>
      <c r="N178" s="95"/>
      <c r="O178" s="95">
        <f>855*E178</f>
        <v>2023357.5</v>
      </c>
      <c r="P178" s="95">
        <f>492*E178</f>
        <v>1164318</v>
      </c>
      <c r="Q178" s="95"/>
      <c r="R178" s="95"/>
      <c r="S178" s="95"/>
      <c r="T178" s="95"/>
      <c r="U178" s="95"/>
      <c r="V178" s="95"/>
      <c r="W178" s="9"/>
      <c r="X178" s="95">
        <f t="shared" si="50"/>
        <v>6044041</v>
      </c>
      <c r="Y178" s="9" t="s">
        <v>2658</v>
      </c>
      <c r="Z178" s="16">
        <v>0</v>
      </c>
      <c r="AA178" s="16">
        <v>0</v>
      </c>
      <c r="AB178" s="16">
        <v>0</v>
      </c>
      <c r="AC178" s="53">
        <f t="shared" si="51"/>
        <v>6044041</v>
      </c>
    </row>
    <row r="179" spans="1:29" s="7" customFormat="1" ht="93.75" customHeight="1" x14ac:dyDescent="0.25">
      <c r="A179" s="51">
        <f>IF(OR(D179=0,D179=""),"",COUNTA($D$20:D179))</f>
        <v>150</v>
      </c>
      <c r="B179" s="9" t="s">
        <v>1876</v>
      </c>
      <c r="C179" s="11" t="s">
        <v>1854</v>
      </c>
      <c r="D179" s="16">
        <v>1962</v>
      </c>
      <c r="E179" s="95">
        <v>2747.5</v>
      </c>
      <c r="F179" s="95">
        <v>2536.3000000000002</v>
      </c>
      <c r="G179" s="95">
        <v>0</v>
      </c>
      <c r="H179" s="9" t="s">
        <v>727</v>
      </c>
      <c r="I179" s="9"/>
      <c r="J179" s="9"/>
      <c r="K179" s="9"/>
      <c r="L179" s="95"/>
      <c r="M179" s="95"/>
      <c r="N179" s="95"/>
      <c r="O179" s="95"/>
      <c r="P179" s="95"/>
      <c r="Q179" s="95"/>
      <c r="R179" s="95"/>
      <c r="S179" s="95"/>
      <c r="T179" s="95"/>
      <c r="U179" s="95">
        <f>130*E179</f>
        <v>357175</v>
      </c>
      <c r="V179" s="95"/>
      <c r="W179" s="9"/>
      <c r="X179" s="95">
        <f t="shared" si="50"/>
        <v>357175</v>
      </c>
      <c r="Y179" s="9" t="s">
        <v>2658</v>
      </c>
      <c r="Z179" s="16">
        <v>0</v>
      </c>
      <c r="AA179" s="16">
        <v>0</v>
      </c>
      <c r="AB179" s="16">
        <v>0</v>
      </c>
      <c r="AC179" s="53">
        <f t="shared" si="51"/>
        <v>357175</v>
      </c>
    </row>
    <row r="180" spans="1:29" s="7" customFormat="1" ht="93.75" customHeight="1" x14ac:dyDescent="0.25">
      <c r="A180" s="51">
        <f>IF(OR(D180=0,D180=""),"",COUNTA($D$20:D180))</f>
        <v>151</v>
      </c>
      <c r="B180" s="9" t="s">
        <v>1877</v>
      </c>
      <c r="C180" s="11" t="s">
        <v>1855</v>
      </c>
      <c r="D180" s="16">
        <v>1958</v>
      </c>
      <c r="E180" s="95">
        <v>4343.5</v>
      </c>
      <c r="F180" s="95">
        <v>2267.8000000000002</v>
      </c>
      <c r="G180" s="95">
        <v>421.4</v>
      </c>
      <c r="H180" s="9" t="s">
        <v>728</v>
      </c>
      <c r="I180" s="9"/>
      <c r="J180" s="9"/>
      <c r="K180" s="9"/>
      <c r="L180" s="95"/>
      <c r="M180" s="95"/>
      <c r="N180" s="95"/>
      <c r="O180" s="95"/>
      <c r="P180" s="95"/>
      <c r="Q180" s="95"/>
      <c r="R180" s="95">
        <f>2338*E180</f>
        <v>10155103</v>
      </c>
      <c r="S180" s="95"/>
      <c r="T180" s="95">
        <f>2771*E180</f>
        <v>12035838.5</v>
      </c>
      <c r="U180" s="95">
        <f>102*E180</f>
        <v>443037</v>
      </c>
      <c r="V180" s="95"/>
      <c r="W180" s="9"/>
      <c r="X180" s="95">
        <f t="shared" si="50"/>
        <v>22633978.5</v>
      </c>
      <c r="Y180" s="9" t="s">
        <v>2658</v>
      </c>
      <c r="Z180" s="16">
        <v>0</v>
      </c>
      <c r="AA180" s="16">
        <v>0</v>
      </c>
      <c r="AB180" s="16">
        <v>0</v>
      </c>
      <c r="AC180" s="53">
        <f t="shared" si="51"/>
        <v>22633978.5</v>
      </c>
    </row>
    <row r="181" spans="1:29" s="7" customFormat="1" ht="93.75" customHeight="1" x14ac:dyDescent="0.25">
      <c r="A181" s="51">
        <f>IF(OR(D181=0,D181=""),"",COUNTA($D$20:D181))</f>
        <v>152</v>
      </c>
      <c r="B181" s="9" t="s">
        <v>1878</v>
      </c>
      <c r="C181" s="11" t="s">
        <v>1856</v>
      </c>
      <c r="D181" s="16">
        <v>2010</v>
      </c>
      <c r="E181" s="95">
        <v>12107.5</v>
      </c>
      <c r="F181" s="95">
        <v>6959.8</v>
      </c>
      <c r="G181" s="95">
        <v>2436.8000000000002</v>
      </c>
      <c r="H181" s="9" t="s">
        <v>734</v>
      </c>
      <c r="I181" s="9"/>
      <c r="J181" s="9"/>
      <c r="K181" s="9"/>
      <c r="L181" s="95"/>
      <c r="M181" s="95"/>
      <c r="N181" s="95"/>
      <c r="O181" s="95"/>
      <c r="P181" s="95"/>
      <c r="Q181" s="95"/>
      <c r="R181" s="95"/>
      <c r="S181" s="95"/>
      <c r="T181" s="95">
        <f>1609*E181</f>
        <v>19480967.5</v>
      </c>
      <c r="U181" s="95"/>
      <c r="V181" s="95"/>
      <c r="W181" s="9"/>
      <c r="X181" s="95">
        <f t="shared" si="50"/>
        <v>19480967.5</v>
      </c>
      <c r="Y181" s="9" t="s">
        <v>2658</v>
      </c>
      <c r="Z181" s="16">
        <v>0</v>
      </c>
      <c r="AA181" s="16">
        <v>0</v>
      </c>
      <c r="AB181" s="16">
        <v>0</v>
      </c>
      <c r="AC181" s="53">
        <f t="shared" si="51"/>
        <v>19480967.5</v>
      </c>
    </row>
    <row r="182" spans="1:29" s="7" customFormat="1" ht="93.75" customHeight="1" x14ac:dyDescent="0.25">
      <c r="A182" s="51">
        <f>IF(OR(D182=0,D182=""),"",COUNTA($D$20:D182))</f>
        <v>153</v>
      </c>
      <c r="B182" s="9" t="s">
        <v>2315</v>
      </c>
      <c r="C182" s="11" t="s">
        <v>1857</v>
      </c>
      <c r="D182" s="16">
        <v>1987</v>
      </c>
      <c r="E182" s="95">
        <v>3607.9</v>
      </c>
      <c r="F182" s="95">
        <v>2736.5</v>
      </c>
      <c r="G182" s="95">
        <v>0</v>
      </c>
      <c r="H182" s="9" t="s">
        <v>729</v>
      </c>
      <c r="I182" s="9"/>
      <c r="J182" s="9"/>
      <c r="K182" s="9"/>
      <c r="L182" s="95"/>
      <c r="M182" s="95"/>
      <c r="N182" s="95"/>
      <c r="O182" s="95"/>
      <c r="P182" s="95"/>
      <c r="Q182" s="95"/>
      <c r="R182" s="95"/>
      <c r="S182" s="95"/>
      <c r="T182" s="95">
        <f>2771*E182</f>
        <v>9997490.9000000004</v>
      </c>
      <c r="U182" s="95"/>
      <c r="V182" s="95"/>
      <c r="W182" s="9"/>
      <c r="X182" s="95">
        <f t="shared" si="50"/>
        <v>9997490.9000000004</v>
      </c>
      <c r="Y182" s="9" t="s">
        <v>2658</v>
      </c>
      <c r="Z182" s="16">
        <v>0</v>
      </c>
      <c r="AA182" s="16">
        <v>0</v>
      </c>
      <c r="AB182" s="16">
        <v>0</v>
      </c>
      <c r="AC182" s="53">
        <f t="shared" si="51"/>
        <v>9997490.9000000004</v>
      </c>
    </row>
    <row r="183" spans="1:29" s="7" customFormat="1" ht="93.75" customHeight="1" x14ac:dyDescent="0.25">
      <c r="A183" s="51">
        <f>IF(OR(D183=0,D183=""),"",COUNTA($D$20:D183))</f>
        <v>154</v>
      </c>
      <c r="B183" s="9" t="s">
        <v>1767</v>
      </c>
      <c r="C183" s="11" t="s">
        <v>1662</v>
      </c>
      <c r="D183" s="16">
        <v>1990</v>
      </c>
      <c r="E183" s="95">
        <v>5195.6000000000004</v>
      </c>
      <c r="F183" s="95">
        <v>4100.1000000000004</v>
      </c>
      <c r="G183" s="95">
        <v>0</v>
      </c>
      <c r="H183" s="9" t="s">
        <v>732</v>
      </c>
      <c r="I183" s="9">
        <v>2</v>
      </c>
      <c r="J183" s="9">
        <v>2</v>
      </c>
      <c r="K183" s="9"/>
      <c r="L183" s="95"/>
      <c r="M183" s="95"/>
      <c r="N183" s="95"/>
      <c r="O183" s="95"/>
      <c r="P183" s="95"/>
      <c r="Q183" s="95">
        <f>4023848*J183</f>
        <v>8047696</v>
      </c>
      <c r="R183" s="95"/>
      <c r="S183" s="95"/>
      <c r="T183" s="95"/>
      <c r="U183" s="95"/>
      <c r="V183" s="95">
        <f>48*E183</f>
        <v>249388.80000000002</v>
      </c>
      <c r="W183" s="9"/>
      <c r="X183" s="95">
        <f t="shared" ref="X183:X245" si="56">L183+M183+N183+O183+P183+Q183+R183+S183+T183+U183+V183+W183</f>
        <v>8297084.7999999998</v>
      </c>
      <c r="Y183" s="9" t="s">
        <v>2658</v>
      </c>
      <c r="Z183" s="16">
        <v>0</v>
      </c>
      <c r="AA183" s="16">
        <v>0</v>
      </c>
      <c r="AB183" s="16">
        <v>0</v>
      </c>
      <c r="AC183" s="53">
        <f t="shared" ref="AC183:AC245" si="57">X183-(Z183+AA183+AB183)</f>
        <v>8297084.7999999998</v>
      </c>
    </row>
    <row r="184" spans="1:29" s="7" customFormat="1" ht="93.75" customHeight="1" x14ac:dyDescent="0.25">
      <c r="A184" s="51">
        <f>IF(OR(D184=0,D184=""),"",COUNTA($D$20:D184))</f>
        <v>155</v>
      </c>
      <c r="B184" s="9" t="s">
        <v>1770</v>
      </c>
      <c r="C184" s="11" t="s">
        <v>1663</v>
      </c>
      <c r="D184" s="16">
        <v>1993</v>
      </c>
      <c r="E184" s="95">
        <v>10432.299999999999</v>
      </c>
      <c r="F184" s="95">
        <v>7708.9</v>
      </c>
      <c r="G184" s="95">
        <v>60.4</v>
      </c>
      <c r="H184" s="9" t="s">
        <v>732</v>
      </c>
      <c r="I184" s="9">
        <v>4</v>
      </c>
      <c r="J184" s="9">
        <v>4</v>
      </c>
      <c r="K184" s="9"/>
      <c r="L184" s="95"/>
      <c r="M184" s="95"/>
      <c r="N184" s="95"/>
      <c r="O184" s="95"/>
      <c r="P184" s="95"/>
      <c r="Q184" s="95">
        <f>4023848*J184</f>
        <v>16095392</v>
      </c>
      <c r="R184" s="95"/>
      <c r="S184" s="95"/>
      <c r="T184" s="95"/>
      <c r="U184" s="95"/>
      <c r="V184" s="95">
        <f>48*E184</f>
        <v>500750.39999999997</v>
      </c>
      <c r="W184" s="9"/>
      <c r="X184" s="95">
        <f t="shared" si="56"/>
        <v>16596142.4</v>
      </c>
      <c r="Y184" s="9" t="s">
        <v>2658</v>
      </c>
      <c r="Z184" s="16">
        <v>0</v>
      </c>
      <c r="AA184" s="16">
        <v>0</v>
      </c>
      <c r="AB184" s="16">
        <v>0</v>
      </c>
      <c r="AC184" s="53">
        <f t="shared" si="57"/>
        <v>16596142.4</v>
      </c>
    </row>
    <row r="185" spans="1:29" s="7" customFormat="1" ht="93.75" customHeight="1" x14ac:dyDescent="0.25">
      <c r="A185" s="51">
        <f>IF(OR(D185=0,D185=""),"",COUNTA($D$20:D185))</f>
        <v>156</v>
      </c>
      <c r="B185" s="9" t="s">
        <v>1771</v>
      </c>
      <c r="C185" s="11" t="s">
        <v>1664</v>
      </c>
      <c r="D185" s="16">
        <v>1992</v>
      </c>
      <c r="E185" s="95">
        <v>11168.3</v>
      </c>
      <c r="F185" s="95">
        <v>7681.1</v>
      </c>
      <c r="G185" s="95">
        <v>46.5</v>
      </c>
      <c r="H185" s="9" t="s">
        <v>732</v>
      </c>
      <c r="I185" s="9">
        <v>4</v>
      </c>
      <c r="J185" s="9">
        <v>4</v>
      </c>
      <c r="K185" s="9"/>
      <c r="L185" s="95"/>
      <c r="M185" s="95"/>
      <c r="N185" s="95"/>
      <c r="O185" s="95"/>
      <c r="P185" s="95"/>
      <c r="Q185" s="95">
        <f>4023848*J185</f>
        <v>16095392</v>
      </c>
      <c r="R185" s="95"/>
      <c r="S185" s="95"/>
      <c r="T185" s="95"/>
      <c r="U185" s="95"/>
      <c r="V185" s="95">
        <f>48*E185</f>
        <v>536078.39999999991</v>
      </c>
      <c r="W185" s="9"/>
      <c r="X185" s="95">
        <f t="shared" si="56"/>
        <v>16631470.4</v>
      </c>
      <c r="Y185" s="9" t="s">
        <v>2658</v>
      </c>
      <c r="Z185" s="16">
        <v>0</v>
      </c>
      <c r="AA185" s="16">
        <v>0</v>
      </c>
      <c r="AB185" s="16">
        <v>0</v>
      </c>
      <c r="AC185" s="53">
        <f t="shared" si="57"/>
        <v>16631470.4</v>
      </c>
    </row>
    <row r="186" spans="1:29" s="7" customFormat="1" ht="93.75" customHeight="1" x14ac:dyDescent="0.25">
      <c r="A186" s="51">
        <f>IF(OR(D186=0,D186=""),"",COUNTA($D$20:D186))</f>
        <v>157</v>
      </c>
      <c r="B186" s="9" t="s">
        <v>1785</v>
      </c>
      <c r="C186" s="11" t="s">
        <v>1665</v>
      </c>
      <c r="D186" s="16">
        <v>1993</v>
      </c>
      <c r="E186" s="95">
        <v>7039.4</v>
      </c>
      <c r="F186" s="95">
        <v>4915.3</v>
      </c>
      <c r="G186" s="95">
        <v>208.1</v>
      </c>
      <c r="H186" s="9" t="s">
        <v>732</v>
      </c>
      <c r="I186" s="9">
        <v>1</v>
      </c>
      <c r="J186" s="9">
        <v>1</v>
      </c>
      <c r="K186" s="9"/>
      <c r="L186" s="95"/>
      <c r="M186" s="95"/>
      <c r="N186" s="95"/>
      <c r="O186" s="95"/>
      <c r="P186" s="95"/>
      <c r="Q186" s="95">
        <f>4023848*J186</f>
        <v>4023848</v>
      </c>
      <c r="R186" s="95">
        <f>876*E186</f>
        <v>6166514.3999999994</v>
      </c>
      <c r="S186" s="95"/>
      <c r="T186" s="95"/>
      <c r="U186" s="95"/>
      <c r="V186" s="95">
        <f>48*E186</f>
        <v>337891.19999999995</v>
      </c>
      <c r="W186" s="9"/>
      <c r="X186" s="95">
        <f t="shared" si="56"/>
        <v>10528253.599999998</v>
      </c>
      <c r="Y186" s="9" t="s">
        <v>2658</v>
      </c>
      <c r="Z186" s="16">
        <v>0</v>
      </c>
      <c r="AA186" s="16">
        <v>0</v>
      </c>
      <c r="AB186" s="16">
        <v>0</v>
      </c>
      <c r="AC186" s="53">
        <f t="shared" si="57"/>
        <v>10528253.599999998</v>
      </c>
    </row>
    <row r="187" spans="1:29" s="7" customFormat="1" ht="93.75" customHeight="1" x14ac:dyDescent="0.25">
      <c r="A187" s="51">
        <f>IF(OR(D187=0,D187=""),"",COUNTA($D$20:D187))</f>
        <v>158</v>
      </c>
      <c r="B187" s="9" t="s">
        <v>1786</v>
      </c>
      <c r="C187" s="11" t="s">
        <v>1666</v>
      </c>
      <c r="D187" s="16">
        <v>1992</v>
      </c>
      <c r="E187" s="95">
        <v>2283.1</v>
      </c>
      <c r="F187" s="95">
        <v>1964.6</v>
      </c>
      <c r="G187" s="95">
        <v>0</v>
      </c>
      <c r="H187" s="9" t="s">
        <v>732</v>
      </c>
      <c r="I187" s="9">
        <v>1</v>
      </c>
      <c r="J187" s="9">
        <v>1</v>
      </c>
      <c r="K187" s="9"/>
      <c r="L187" s="95"/>
      <c r="M187" s="95"/>
      <c r="N187" s="95"/>
      <c r="O187" s="95"/>
      <c r="P187" s="95"/>
      <c r="Q187" s="95">
        <f>4023848*J187</f>
        <v>4023848</v>
      </c>
      <c r="R187" s="95"/>
      <c r="S187" s="95"/>
      <c r="T187" s="95"/>
      <c r="U187" s="95"/>
      <c r="V187" s="95">
        <f>48*E187</f>
        <v>109588.79999999999</v>
      </c>
      <c r="W187" s="9"/>
      <c r="X187" s="95">
        <f t="shared" si="56"/>
        <v>4133436.8</v>
      </c>
      <c r="Y187" s="9" t="s">
        <v>2658</v>
      </c>
      <c r="Z187" s="16">
        <v>0</v>
      </c>
      <c r="AA187" s="16">
        <v>0</v>
      </c>
      <c r="AB187" s="16">
        <v>0</v>
      </c>
      <c r="AC187" s="53">
        <f t="shared" si="57"/>
        <v>4133436.8</v>
      </c>
    </row>
    <row r="188" spans="1:29" s="7" customFormat="1" ht="93.75" customHeight="1" x14ac:dyDescent="0.25">
      <c r="A188" s="51">
        <f>IF(OR(D188=0,D188=""),"",COUNTA($D$20:D188))</f>
        <v>159</v>
      </c>
      <c r="B188" s="9" t="s">
        <v>1787</v>
      </c>
      <c r="C188" s="11" t="s">
        <v>1667</v>
      </c>
      <c r="D188" s="16">
        <v>1999</v>
      </c>
      <c r="E188" s="95">
        <v>6049.1</v>
      </c>
      <c r="F188" s="95">
        <v>3870.9</v>
      </c>
      <c r="G188" s="95">
        <v>92.6</v>
      </c>
      <c r="H188" s="9" t="s">
        <v>735</v>
      </c>
      <c r="I188" s="9">
        <v>2</v>
      </c>
      <c r="J188" s="9">
        <v>1</v>
      </c>
      <c r="K188" s="9">
        <v>1</v>
      </c>
      <c r="L188" s="95"/>
      <c r="M188" s="95"/>
      <c r="N188" s="95"/>
      <c r="O188" s="95"/>
      <c r="P188" s="95"/>
      <c r="Q188" s="95">
        <f>(4045488.29*J188)+(4050232.04*K188)</f>
        <v>8095720.3300000001</v>
      </c>
      <c r="R188" s="95"/>
      <c r="S188" s="95"/>
      <c r="T188" s="95"/>
      <c r="U188" s="95"/>
      <c r="V188" s="95">
        <f>68*E188</f>
        <v>411338.80000000005</v>
      </c>
      <c r="W188" s="9"/>
      <c r="X188" s="95">
        <f t="shared" si="56"/>
        <v>8507059.1300000008</v>
      </c>
      <c r="Y188" s="9" t="s">
        <v>2658</v>
      </c>
      <c r="Z188" s="16">
        <v>0</v>
      </c>
      <c r="AA188" s="16">
        <v>0</v>
      </c>
      <c r="AB188" s="16">
        <v>0</v>
      </c>
      <c r="AC188" s="53">
        <f t="shared" si="57"/>
        <v>8507059.1300000008</v>
      </c>
    </row>
    <row r="189" spans="1:29" s="7" customFormat="1" ht="93.75" customHeight="1" x14ac:dyDescent="0.25">
      <c r="A189" s="51">
        <f>IF(OR(D189=0,D189=""),"",COUNTA($D$20:D189))</f>
        <v>160</v>
      </c>
      <c r="B189" s="9" t="s">
        <v>2316</v>
      </c>
      <c r="C189" s="11" t="s">
        <v>1668</v>
      </c>
      <c r="D189" s="16">
        <v>1993</v>
      </c>
      <c r="E189" s="95">
        <v>4913</v>
      </c>
      <c r="F189" s="95">
        <v>3828.4</v>
      </c>
      <c r="G189" s="95">
        <v>0</v>
      </c>
      <c r="H189" s="9" t="s">
        <v>732</v>
      </c>
      <c r="I189" s="9">
        <v>2</v>
      </c>
      <c r="J189" s="9">
        <v>2</v>
      </c>
      <c r="K189" s="9"/>
      <c r="L189" s="95"/>
      <c r="M189" s="95"/>
      <c r="N189" s="95"/>
      <c r="O189" s="95"/>
      <c r="P189" s="95"/>
      <c r="Q189" s="95">
        <f t="shared" ref="Q189:Q194" si="58">4023848*J189</f>
        <v>8047696</v>
      </c>
      <c r="R189" s="95"/>
      <c r="S189" s="95"/>
      <c r="T189" s="95"/>
      <c r="U189" s="95"/>
      <c r="V189" s="95">
        <f t="shared" ref="V189:V194" si="59">48*E189</f>
        <v>235824</v>
      </c>
      <c r="W189" s="9"/>
      <c r="X189" s="95">
        <f t="shared" si="56"/>
        <v>8283520</v>
      </c>
      <c r="Y189" s="9" t="s">
        <v>2658</v>
      </c>
      <c r="Z189" s="16">
        <v>0</v>
      </c>
      <c r="AA189" s="16">
        <v>0</v>
      </c>
      <c r="AB189" s="16">
        <v>0</v>
      </c>
      <c r="AC189" s="53">
        <f t="shared" si="57"/>
        <v>8283520</v>
      </c>
    </row>
    <row r="190" spans="1:29" s="7" customFormat="1" ht="93.75" customHeight="1" x14ac:dyDescent="0.25">
      <c r="A190" s="51">
        <f>IF(OR(D190=0,D190=""),"",COUNTA($D$20:D190))</f>
        <v>161</v>
      </c>
      <c r="B190" s="9" t="s">
        <v>1797</v>
      </c>
      <c r="C190" s="11" t="s">
        <v>1669</v>
      </c>
      <c r="D190" s="16">
        <v>1993</v>
      </c>
      <c r="E190" s="95">
        <v>3476.5</v>
      </c>
      <c r="F190" s="95">
        <v>2722.3</v>
      </c>
      <c r="G190" s="95">
        <v>10.199999999999999</v>
      </c>
      <c r="H190" s="9" t="s">
        <v>732</v>
      </c>
      <c r="I190" s="9">
        <v>1</v>
      </c>
      <c r="J190" s="9">
        <v>1</v>
      </c>
      <c r="K190" s="9"/>
      <c r="L190" s="95"/>
      <c r="M190" s="95"/>
      <c r="N190" s="95"/>
      <c r="O190" s="95"/>
      <c r="P190" s="95"/>
      <c r="Q190" s="95">
        <f t="shared" si="58"/>
        <v>4023848</v>
      </c>
      <c r="R190" s="95"/>
      <c r="S190" s="95"/>
      <c r="T190" s="95"/>
      <c r="U190" s="95"/>
      <c r="V190" s="95">
        <f t="shared" si="59"/>
        <v>166872</v>
      </c>
      <c r="W190" s="9"/>
      <c r="X190" s="95">
        <f t="shared" si="56"/>
        <v>4190720</v>
      </c>
      <c r="Y190" s="9" t="s">
        <v>2658</v>
      </c>
      <c r="Z190" s="16">
        <v>0</v>
      </c>
      <c r="AA190" s="16">
        <v>0</v>
      </c>
      <c r="AB190" s="16">
        <v>0</v>
      </c>
      <c r="AC190" s="53">
        <f t="shared" si="57"/>
        <v>4190720</v>
      </c>
    </row>
    <row r="191" spans="1:29" s="7" customFormat="1" ht="93.75" customHeight="1" x14ac:dyDescent="0.25">
      <c r="A191" s="51">
        <f>IF(OR(D191=0,D191=""),"",COUNTA($D$20:D191))</f>
        <v>162</v>
      </c>
      <c r="B191" s="9" t="s">
        <v>1270</v>
      </c>
      <c r="C191" s="11" t="s">
        <v>108</v>
      </c>
      <c r="D191" s="16">
        <v>1972</v>
      </c>
      <c r="E191" s="95">
        <v>2531.5</v>
      </c>
      <c r="F191" s="95">
        <v>1556.1</v>
      </c>
      <c r="G191" s="95">
        <v>764.7</v>
      </c>
      <c r="H191" s="9" t="s">
        <v>732</v>
      </c>
      <c r="I191" s="9">
        <v>1</v>
      </c>
      <c r="J191" s="9">
        <v>1</v>
      </c>
      <c r="K191" s="9"/>
      <c r="L191" s="95"/>
      <c r="M191" s="95"/>
      <c r="N191" s="95"/>
      <c r="O191" s="95"/>
      <c r="P191" s="95"/>
      <c r="Q191" s="95">
        <f t="shared" si="58"/>
        <v>4023848</v>
      </c>
      <c r="R191" s="95"/>
      <c r="S191" s="95"/>
      <c r="T191" s="95"/>
      <c r="U191" s="95"/>
      <c r="V191" s="95">
        <f t="shared" si="59"/>
        <v>121512</v>
      </c>
      <c r="W191" s="9"/>
      <c r="X191" s="95">
        <f t="shared" si="56"/>
        <v>4145360</v>
      </c>
      <c r="Y191" s="9" t="s">
        <v>2658</v>
      </c>
      <c r="Z191" s="16">
        <v>0</v>
      </c>
      <c r="AA191" s="16">
        <v>0</v>
      </c>
      <c r="AB191" s="16">
        <v>0</v>
      </c>
      <c r="AC191" s="53">
        <f t="shared" si="57"/>
        <v>4145360</v>
      </c>
    </row>
    <row r="192" spans="1:29" s="7" customFormat="1" ht="93.75" customHeight="1" x14ac:dyDescent="0.25">
      <c r="A192" s="51">
        <f>IF(OR(D192=0,D192=""),"",COUNTA($D$20:D192))</f>
        <v>163</v>
      </c>
      <c r="B192" s="9" t="s">
        <v>1763</v>
      </c>
      <c r="C192" s="11" t="s">
        <v>1670</v>
      </c>
      <c r="D192" s="16">
        <v>1993</v>
      </c>
      <c r="E192" s="95">
        <v>6990.9</v>
      </c>
      <c r="F192" s="95">
        <v>3546.2</v>
      </c>
      <c r="G192" s="95">
        <v>0</v>
      </c>
      <c r="H192" s="9" t="s">
        <v>732</v>
      </c>
      <c r="I192" s="9">
        <v>3</v>
      </c>
      <c r="J192" s="9">
        <v>3</v>
      </c>
      <c r="K192" s="9"/>
      <c r="L192" s="95"/>
      <c r="M192" s="95"/>
      <c r="N192" s="95"/>
      <c r="O192" s="95"/>
      <c r="P192" s="95"/>
      <c r="Q192" s="95">
        <f t="shared" si="58"/>
        <v>12071544</v>
      </c>
      <c r="R192" s="95"/>
      <c r="S192" s="95"/>
      <c r="T192" s="95"/>
      <c r="U192" s="95"/>
      <c r="V192" s="95">
        <f t="shared" si="59"/>
        <v>335563.19999999995</v>
      </c>
      <c r="W192" s="9"/>
      <c r="X192" s="95">
        <f t="shared" si="56"/>
        <v>12407107.199999999</v>
      </c>
      <c r="Y192" s="9" t="s">
        <v>2658</v>
      </c>
      <c r="Z192" s="16">
        <v>0</v>
      </c>
      <c r="AA192" s="16">
        <v>0</v>
      </c>
      <c r="AB192" s="16">
        <v>0</v>
      </c>
      <c r="AC192" s="53">
        <f t="shared" si="57"/>
        <v>12407107.199999999</v>
      </c>
    </row>
    <row r="193" spans="1:30" s="7" customFormat="1" ht="93.75" customHeight="1" x14ac:dyDescent="0.25">
      <c r="A193" s="51">
        <f>IF(OR(D193=0,D193=""),"",COUNTA($D$20:D193))</f>
        <v>164</v>
      </c>
      <c r="B193" s="9" t="s">
        <v>1752</v>
      </c>
      <c r="C193" s="11" t="s">
        <v>1671</v>
      </c>
      <c r="D193" s="16">
        <v>1988</v>
      </c>
      <c r="E193" s="95">
        <v>6719</v>
      </c>
      <c r="F193" s="95">
        <v>3983.9</v>
      </c>
      <c r="G193" s="95">
        <v>71.400000000000006</v>
      </c>
      <c r="H193" s="9" t="s">
        <v>732</v>
      </c>
      <c r="I193" s="9">
        <v>1</v>
      </c>
      <c r="J193" s="9">
        <v>1</v>
      </c>
      <c r="K193" s="9"/>
      <c r="L193" s="95"/>
      <c r="M193" s="95"/>
      <c r="N193" s="95"/>
      <c r="O193" s="95"/>
      <c r="P193" s="95"/>
      <c r="Q193" s="95">
        <f t="shared" si="58"/>
        <v>4023848</v>
      </c>
      <c r="R193" s="95"/>
      <c r="S193" s="95"/>
      <c r="T193" s="95"/>
      <c r="U193" s="95"/>
      <c r="V193" s="95">
        <f t="shared" si="59"/>
        <v>322512</v>
      </c>
      <c r="W193" s="9"/>
      <c r="X193" s="95">
        <f t="shared" si="56"/>
        <v>4346360</v>
      </c>
      <c r="Y193" s="9" t="s">
        <v>2658</v>
      </c>
      <c r="Z193" s="16">
        <v>0</v>
      </c>
      <c r="AA193" s="16">
        <v>0</v>
      </c>
      <c r="AB193" s="16">
        <v>0</v>
      </c>
      <c r="AC193" s="53">
        <f t="shared" si="57"/>
        <v>4346360</v>
      </c>
    </row>
    <row r="194" spans="1:30" s="7" customFormat="1" ht="93.75" customHeight="1" x14ac:dyDescent="0.25">
      <c r="A194" s="51">
        <f>IF(OR(D194=0,D194=""),"",COUNTA($D$20:D194))</f>
        <v>165</v>
      </c>
      <c r="B194" s="9" t="s">
        <v>1793</v>
      </c>
      <c r="C194" s="11" t="s">
        <v>1672</v>
      </c>
      <c r="D194" s="16">
        <v>1985</v>
      </c>
      <c r="E194" s="95">
        <v>5372</v>
      </c>
      <c r="F194" s="95">
        <v>4477.8999999999996</v>
      </c>
      <c r="G194" s="95">
        <v>422.1</v>
      </c>
      <c r="H194" s="9" t="s">
        <v>732</v>
      </c>
      <c r="I194" s="9">
        <v>2</v>
      </c>
      <c r="J194" s="9">
        <v>2</v>
      </c>
      <c r="K194" s="9"/>
      <c r="L194" s="95"/>
      <c r="M194" s="95"/>
      <c r="N194" s="95"/>
      <c r="O194" s="95"/>
      <c r="P194" s="95"/>
      <c r="Q194" s="95">
        <f t="shared" si="58"/>
        <v>8047696</v>
      </c>
      <c r="R194" s="95"/>
      <c r="S194" s="95"/>
      <c r="T194" s="95"/>
      <c r="U194" s="95"/>
      <c r="V194" s="95">
        <f t="shared" si="59"/>
        <v>257856</v>
      </c>
      <c r="W194" s="9"/>
      <c r="X194" s="95">
        <f t="shared" si="56"/>
        <v>8305552</v>
      </c>
      <c r="Y194" s="9" t="s">
        <v>2658</v>
      </c>
      <c r="Z194" s="16">
        <v>0</v>
      </c>
      <c r="AA194" s="16">
        <v>0</v>
      </c>
      <c r="AB194" s="16">
        <v>0</v>
      </c>
      <c r="AC194" s="53">
        <f t="shared" si="57"/>
        <v>8305552</v>
      </c>
    </row>
    <row r="195" spans="1:30" s="6" customFormat="1" ht="93.75" customHeight="1" x14ac:dyDescent="0.25">
      <c r="A195" s="51">
        <f>IF(OR(D195=0,D195=""),"",COUNTA($D$20:D195))</f>
        <v>166</v>
      </c>
      <c r="B195" s="9" t="s">
        <v>1760</v>
      </c>
      <c r="C195" s="11" t="s">
        <v>1546</v>
      </c>
      <c r="D195" s="16">
        <v>1973</v>
      </c>
      <c r="E195" s="95">
        <v>3145.3</v>
      </c>
      <c r="F195" s="95">
        <v>2168.9</v>
      </c>
      <c r="G195" s="95">
        <v>976.4</v>
      </c>
      <c r="H195" s="9" t="s">
        <v>729</v>
      </c>
      <c r="I195" s="9"/>
      <c r="J195" s="9"/>
      <c r="K195" s="9"/>
      <c r="L195" s="95"/>
      <c r="M195" s="95"/>
      <c r="N195" s="95"/>
      <c r="O195" s="95"/>
      <c r="P195" s="95"/>
      <c r="Q195" s="95"/>
      <c r="R195" s="95"/>
      <c r="S195" s="95"/>
      <c r="T195" s="95">
        <f>2771*E195</f>
        <v>8715626.3000000007</v>
      </c>
      <c r="U195" s="95"/>
      <c r="V195" s="95"/>
      <c r="W195" s="95"/>
      <c r="X195" s="95">
        <f t="shared" si="56"/>
        <v>8715626.3000000007</v>
      </c>
      <c r="Y195" s="9" t="s">
        <v>2658</v>
      </c>
      <c r="Z195" s="16">
        <v>0</v>
      </c>
      <c r="AA195" s="16">
        <v>0</v>
      </c>
      <c r="AB195" s="16">
        <v>0</v>
      </c>
      <c r="AC195" s="53">
        <f t="shared" si="57"/>
        <v>8715626.3000000007</v>
      </c>
      <c r="AD195" s="55"/>
    </row>
    <row r="196" spans="1:30" s="6" customFormat="1" ht="93.75" customHeight="1" x14ac:dyDescent="0.25">
      <c r="A196" s="51">
        <f>IF(OR(D196=0,D196=""),"",COUNTA($D$20:D196))</f>
        <v>167</v>
      </c>
      <c r="B196" s="9" t="s">
        <v>941</v>
      </c>
      <c r="C196" s="11" t="s">
        <v>802</v>
      </c>
      <c r="D196" s="16">
        <v>1983</v>
      </c>
      <c r="E196" s="95">
        <v>19067.3</v>
      </c>
      <c r="F196" s="95">
        <v>13424.8</v>
      </c>
      <c r="G196" s="95">
        <v>1136.9000000000001</v>
      </c>
      <c r="H196" s="9" t="s">
        <v>732</v>
      </c>
      <c r="I196" s="9"/>
      <c r="J196" s="9"/>
      <c r="K196" s="9"/>
      <c r="L196" s="95">
        <f>431*E196</f>
        <v>8218006.2999999998</v>
      </c>
      <c r="M196" s="95"/>
      <c r="N196" s="95"/>
      <c r="O196" s="95"/>
      <c r="P196" s="95">
        <f>303*E196</f>
        <v>5777391.8999999994</v>
      </c>
      <c r="Q196" s="95"/>
      <c r="R196" s="95"/>
      <c r="S196" s="95"/>
      <c r="T196" s="95"/>
      <c r="U196" s="95"/>
      <c r="V196" s="95"/>
      <c r="W196" s="95"/>
      <c r="X196" s="95">
        <f t="shared" si="56"/>
        <v>13995398.199999999</v>
      </c>
      <c r="Y196" s="9" t="s">
        <v>2658</v>
      </c>
      <c r="Z196" s="16">
        <v>0</v>
      </c>
      <c r="AA196" s="16">
        <v>0</v>
      </c>
      <c r="AB196" s="16">
        <v>0</v>
      </c>
      <c r="AC196" s="53">
        <f t="shared" si="57"/>
        <v>13995398.199999999</v>
      </c>
      <c r="AD196" s="55"/>
    </row>
    <row r="197" spans="1:30" s="6" customFormat="1" ht="93.75" customHeight="1" x14ac:dyDescent="0.25">
      <c r="A197" s="51">
        <f>IF(OR(D197=0,D197=""),"",COUNTA($D$20:D197))</f>
        <v>168</v>
      </c>
      <c r="B197" s="11" t="s">
        <v>938</v>
      </c>
      <c r="C197" s="11" t="s">
        <v>803</v>
      </c>
      <c r="D197" s="16">
        <v>1983</v>
      </c>
      <c r="E197" s="95">
        <v>30558</v>
      </c>
      <c r="F197" s="95">
        <v>22726.7</v>
      </c>
      <c r="G197" s="95">
        <v>0</v>
      </c>
      <c r="H197" s="9" t="s">
        <v>732</v>
      </c>
      <c r="I197" s="9"/>
      <c r="J197" s="9"/>
      <c r="K197" s="9"/>
      <c r="L197" s="95">
        <f>431*E197</f>
        <v>13170498</v>
      </c>
      <c r="M197" s="95"/>
      <c r="N197" s="95"/>
      <c r="O197" s="95"/>
      <c r="P197" s="95">
        <f>303*E197</f>
        <v>9259074</v>
      </c>
      <c r="Q197" s="95"/>
      <c r="R197" s="95"/>
      <c r="S197" s="95"/>
      <c r="T197" s="95"/>
      <c r="U197" s="95"/>
      <c r="V197" s="95"/>
      <c r="W197" s="95"/>
      <c r="X197" s="95">
        <f t="shared" si="56"/>
        <v>22429572</v>
      </c>
      <c r="Y197" s="9" t="s">
        <v>2658</v>
      </c>
      <c r="Z197" s="16">
        <v>0</v>
      </c>
      <c r="AA197" s="16">
        <v>0</v>
      </c>
      <c r="AB197" s="16">
        <v>0</v>
      </c>
      <c r="AC197" s="53">
        <f t="shared" si="57"/>
        <v>22429572</v>
      </c>
      <c r="AD197" s="55"/>
    </row>
    <row r="198" spans="1:30" s="6" customFormat="1" ht="93.75" customHeight="1" x14ac:dyDescent="0.25">
      <c r="A198" s="51">
        <f>IF(OR(D198=0,D198=""),"",COUNTA($D$20:D198))</f>
        <v>169</v>
      </c>
      <c r="B198" s="9" t="s">
        <v>1514</v>
      </c>
      <c r="C198" s="11" t="s">
        <v>1494</v>
      </c>
      <c r="D198" s="16">
        <v>1967</v>
      </c>
      <c r="E198" s="95">
        <v>3082.4</v>
      </c>
      <c r="F198" s="95">
        <v>2076.5</v>
      </c>
      <c r="G198" s="95">
        <v>664.4</v>
      </c>
      <c r="H198" s="9" t="s">
        <v>732</v>
      </c>
      <c r="I198" s="9"/>
      <c r="J198" s="9"/>
      <c r="K198" s="9"/>
      <c r="L198" s="95"/>
      <c r="M198" s="95"/>
      <c r="N198" s="95"/>
      <c r="O198" s="95">
        <f>353*E198</f>
        <v>1088087.2</v>
      </c>
      <c r="P198" s="95">
        <f>303*E198</f>
        <v>933967.20000000007</v>
      </c>
      <c r="Q198" s="95"/>
      <c r="R198" s="95"/>
      <c r="S198" s="95"/>
      <c r="T198" s="95"/>
      <c r="U198" s="95"/>
      <c r="V198" s="95"/>
      <c r="W198" s="95"/>
      <c r="X198" s="95">
        <f t="shared" si="56"/>
        <v>2022054.4</v>
      </c>
      <c r="Y198" s="9" t="s">
        <v>2658</v>
      </c>
      <c r="Z198" s="16">
        <v>0</v>
      </c>
      <c r="AA198" s="16">
        <v>0</v>
      </c>
      <c r="AB198" s="16">
        <v>0</v>
      </c>
      <c r="AC198" s="53">
        <f t="shared" si="57"/>
        <v>2022054.4</v>
      </c>
      <c r="AD198" s="55"/>
    </row>
    <row r="199" spans="1:30" s="6" customFormat="1" ht="93.75" customHeight="1" x14ac:dyDescent="0.25">
      <c r="A199" s="51">
        <f>IF(OR(D199=0,D199=""),"",COUNTA($D$20:D199))</f>
        <v>170</v>
      </c>
      <c r="B199" s="9" t="s">
        <v>1749</v>
      </c>
      <c r="C199" s="11" t="s">
        <v>1576</v>
      </c>
      <c r="D199" s="16">
        <v>1974</v>
      </c>
      <c r="E199" s="95">
        <f>16144.8+7812.9</f>
        <v>23957.699999999997</v>
      </c>
      <c r="F199" s="95">
        <v>17718.080000000002</v>
      </c>
      <c r="G199" s="95">
        <v>2865.8</v>
      </c>
      <c r="H199" s="9" t="s">
        <v>733</v>
      </c>
      <c r="I199" s="9"/>
      <c r="J199" s="9"/>
      <c r="K199" s="9"/>
      <c r="L199" s="95"/>
      <c r="M199" s="95"/>
      <c r="N199" s="95"/>
      <c r="O199" s="95">
        <f>(353*16144.8)+(926*7812.9)</f>
        <v>12933859.799999999</v>
      </c>
      <c r="P199" s="95">
        <f>(303*16144.8)+(484*7812.9)</f>
        <v>8673318</v>
      </c>
      <c r="Q199" s="95"/>
      <c r="R199" s="95"/>
      <c r="S199" s="95"/>
      <c r="T199" s="95"/>
      <c r="U199" s="95"/>
      <c r="V199" s="95"/>
      <c r="W199" s="95"/>
      <c r="X199" s="95">
        <f t="shared" si="56"/>
        <v>21607177.799999997</v>
      </c>
      <c r="Y199" s="9" t="s">
        <v>2658</v>
      </c>
      <c r="Z199" s="16">
        <v>0</v>
      </c>
      <c r="AA199" s="16">
        <v>0</v>
      </c>
      <c r="AB199" s="16">
        <v>0</v>
      </c>
      <c r="AC199" s="53">
        <f t="shared" si="57"/>
        <v>21607177.799999997</v>
      </c>
      <c r="AD199" s="55"/>
    </row>
    <row r="200" spans="1:30" s="6" customFormat="1" ht="93.75" customHeight="1" x14ac:dyDescent="0.25">
      <c r="A200" s="51">
        <f>IF(OR(D200=0,D200=""),"",COUNTA($D$20:D200))</f>
        <v>171</v>
      </c>
      <c r="B200" s="9" t="s">
        <v>1179</v>
      </c>
      <c r="C200" s="11" t="s">
        <v>500</v>
      </c>
      <c r="D200" s="58">
        <v>1971</v>
      </c>
      <c r="E200" s="59">
        <v>3690.6</v>
      </c>
      <c r="F200" s="95">
        <v>2667.8</v>
      </c>
      <c r="G200" s="95">
        <v>0</v>
      </c>
      <c r="H200" s="9" t="s">
        <v>729</v>
      </c>
      <c r="I200" s="9"/>
      <c r="J200" s="9"/>
      <c r="K200" s="9"/>
      <c r="L200" s="95"/>
      <c r="M200" s="95"/>
      <c r="N200" s="95"/>
      <c r="O200" s="95"/>
      <c r="P200" s="95"/>
      <c r="Q200" s="95"/>
      <c r="R200" s="95">
        <f>2338*E200</f>
        <v>8628622.7999999989</v>
      </c>
      <c r="S200" s="95"/>
      <c r="T200" s="95"/>
      <c r="U200" s="95"/>
      <c r="V200" s="95"/>
      <c r="W200" s="95"/>
      <c r="X200" s="95">
        <f t="shared" si="56"/>
        <v>8628622.7999999989</v>
      </c>
      <c r="Y200" s="9" t="s">
        <v>2658</v>
      </c>
      <c r="Z200" s="16">
        <v>0</v>
      </c>
      <c r="AA200" s="16">
        <v>0</v>
      </c>
      <c r="AB200" s="16">
        <v>0</v>
      </c>
      <c r="AC200" s="53">
        <f t="shared" si="57"/>
        <v>8628622.7999999989</v>
      </c>
      <c r="AD200" s="55"/>
    </row>
    <row r="201" spans="1:30" s="6" customFormat="1" ht="93.75" customHeight="1" x14ac:dyDescent="0.25">
      <c r="A201" s="51">
        <f>IF(OR(D201=0,D201=""),"",COUNTA($D$20:D201))</f>
        <v>172</v>
      </c>
      <c r="B201" s="9" t="s">
        <v>2317</v>
      </c>
      <c r="C201" s="11" t="s">
        <v>1553</v>
      </c>
      <c r="D201" s="16">
        <v>1957</v>
      </c>
      <c r="E201" s="95">
        <v>2206.1999999999998</v>
      </c>
      <c r="F201" s="95">
        <v>1267</v>
      </c>
      <c r="G201" s="95">
        <v>203</v>
      </c>
      <c r="H201" s="9" t="s">
        <v>728</v>
      </c>
      <c r="I201" s="9"/>
      <c r="J201" s="9"/>
      <c r="K201" s="9"/>
      <c r="L201" s="95"/>
      <c r="M201" s="95"/>
      <c r="N201" s="95"/>
      <c r="O201" s="95"/>
      <c r="P201" s="95"/>
      <c r="Q201" s="95"/>
      <c r="R201" s="95">
        <f>2338*E201</f>
        <v>5158095.5999999996</v>
      </c>
      <c r="S201" s="95"/>
      <c r="T201" s="95"/>
      <c r="U201" s="95"/>
      <c r="V201" s="95"/>
      <c r="W201" s="95"/>
      <c r="X201" s="95">
        <f t="shared" si="56"/>
        <v>5158095.5999999996</v>
      </c>
      <c r="Y201" s="9" t="s">
        <v>2658</v>
      </c>
      <c r="Z201" s="16">
        <v>0</v>
      </c>
      <c r="AA201" s="16">
        <v>0</v>
      </c>
      <c r="AB201" s="16">
        <v>0</v>
      </c>
      <c r="AC201" s="53">
        <f t="shared" si="57"/>
        <v>5158095.5999999996</v>
      </c>
      <c r="AD201" s="55"/>
    </row>
    <row r="202" spans="1:30" s="6" customFormat="1" ht="93.75" customHeight="1" x14ac:dyDescent="0.25">
      <c r="A202" s="51">
        <f>IF(OR(D202=0,D202=""),"",COUNTA($D$20:D202))</f>
        <v>173</v>
      </c>
      <c r="B202" s="9" t="s">
        <v>1794</v>
      </c>
      <c r="C202" s="11" t="s">
        <v>1554</v>
      </c>
      <c r="D202" s="16">
        <v>1965</v>
      </c>
      <c r="E202" s="95">
        <v>4278.3999999999996</v>
      </c>
      <c r="F202" s="95">
        <v>3201.1</v>
      </c>
      <c r="G202" s="95">
        <v>0</v>
      </c>
      <c r="H202" s="9" t="s">
        <v>729</v>
      </c>
      <c r="I202" s="9"/>
      <c r="J202" s="9"/>
      <c r="K202" s="9"/>
      <c r="L202" s="95">
        <f>565*E202</f>
        <v>2417296</v>
      </c>
      <c r="M202" s="95">
        <f>1207*E202</f>
        <v>5164028.8</v>
      </c>
      <c r="N202" s="95"/>
      <c r="O202" s="95">
        <f>855*E202</f>
        <v>3658031.9999999995</v>
      </c>
      <c r="P202" s="95">
        <f>492*E202</f>
        <v>2104972.7999999998</v>
      </c>
      <c r="Q202" s="95"/>
      <c r="R202" s="95"/>
      <c r="S202" s="95"/>
      <c r="T202" s="95"/>
      <c r="U202" s="95"/>
      <c r="V202" s="95"/>
      <c r="W202" s="95"/>
      <c r="X202" s="95">
        <f t="shared" si="56"/>
        <v>13344329.599999998</v>
      </c>
      <c r="Y202" s="9" t="s">
        <v>2658</v>
      </c>
      <c r="Z202" s="16">
        <v>0</v>
      </c>
      <c r="AA202" s="16">
        <v>0</v>
      </c>
      <c r="AB202" s="16">
        <v>0</v>
      </c>
      <c r="AC202" s="53">
        <f t="shared" si="57"/>
        <v>13344329.599999998</v>
      </c>
      <c r="AD202" s="55"/>
    </row>
    <row r="203" spans="1:30" s="6" customFormat="1" ht="93.75" customHeight="1" x14ac:dyDescent="0.25">
      <c r="A203" s="51">
        <f>IF(OR(D203=0,D203=""),"",COUNTA($D$20:D203))</f>
        <v>174</v>
      </c>
      <c r="B203" s="9" t="s">
        <v>1758</v>
      </c>
      <c r="C203" s="11" t="s">
        <v>1555</v>
      </c>
      <c r="D203" s="16">
        <v>1953</v>
      </c>
      <c r="E203" s="95">
        <v>499.4</v>
      </c>
      <c r="F203" s="95">
        <v>408.7</v>
      </c>
      <c r="G203" s="95">
        <v>0</v>
      </c>
      <c r="H203" s="9" t="s">
        <v>725</v>
      </c>
      <c r="I203" s="9"/>
      <c r="J203" s="9"/>
      <c r="K203" s="9"/>
      <c r="L203" s="95"/>
      <c r="M203" s="95"/>
      <c r="N203" s="95"/>
      <c r="O203" s="95">
        <f>668*E203</f>
        <v>333599.2</v>
      </c>
      <c r="P203" s="95">
        <f>556*E203</f>
        <v>277666.39999999997</v>
      </c>
      <c r="Q203" s="95"/>
      <c r="R203" s="95"/>
      <c r="S203" s="95"/>
      <c r="T203" s="95"/>
      <c r="U203" s="95"/>
      <c r="V203" s="95"/>
      <c r="W203" s="95"/>
      <c r="X203" s="95">
        <f t="shared" si="56"/>
        <v>611265.6</v>
      </c>
      <c r="Y203" s="9" t="s">
        <v>2658</v>
      </c>
      <c r="Z203" s="16">
        <v>0</v>
      </c>
      <c r="AA203" s="16">
        <v>0</v>
      </c>
      <c r="AB203" s="16">
        <v>0</v>
      </c>
      <c r="AC203" s="53">
        <f t="shared" si="57"/>
        <v>611265.6</v>
      </c>
      <c r="AD203" s="55"/>
    </row>
    <row r="204" spans="1:30" s="6" customFormat="1" ht="93.75" customHeight="1" x14ac:dyDescent="0.25">
      <c r="A204" s="51">
        <f>IF(OR(D204=0,D204=""),"",COUNTA($D$20:D204))</f>
        <v>175</v>
      </c>
      <c r="B204" s="9" t="s">
        <v>1768</v>
      </c>
      <c r="C204" s="11" t="s">
        <v>1556</v>
      </c>
      <c r="D204" s="16">
        <v>1984</v>
      </c>
      <c r="E204" s="95">
        <v>5487.4</v>
      </c>
      <c r="F204" s="95">
        <v>4182.6000000000004</v>
      </c>
      <c r="G204" s="95">
        <v>0</v>
      </c>
      <c r="H204" s="9" t="s">
        <v>729</v>
      </c>
      <c r="I204" s="9"/>
      <c r="J204" s="9"/>
      <c r="K204" s="9"/>
      <c r="L204" s="95"/>
      <c r="M204" s="95"/>
      <c r="N204" s="95"/>
      <c r="O204" s="95"/>
      <c r="P204" s="95"/>
      <c r="Q204" s="95"/>
      <c r="R204" s="95">
        <f>2338*E204</f>
        <v>12829541.199999999</v>
      </c>
      <c r="S204" s="95"/>
      <c r="T204" s="95"/>
      <c r="U204" s="95"/>
      <c r="V204" s="95"/>
      <c r="W204" s="95"/>
      <c r="X204" s="95">
        <f t="shared" si="56"/>
        <v>12829541.199999999</v>
      </c>
      <c r="Y204" s="9" t="s">
        <v>2658</v>
      </c>
      <c r="Z204" s="16">
        <v>0</v>
      </c>
      <c r="AA204" s="16">
        <v>0</v>
      </c>
      <c r="AB204" s="16">
        <v>0</v>
      </c>
      <c r="AC204" s="53">
        <f t="shared" si="57"/>
        <v>12829541.199999999</v>
      </c>
      <c r="AD204" s="55"/>
    </row>
    <row r="205" spans="1:30" s="6" customFormat="1" ht="93.75" customHeight="1" x14ac:dyDescent="0.25">
      <c r="A205" s="51">
        <f>IF(OR(D205=0,D205=""),"",COUNTA($D$20:D205))</f>
        <v>176</v>
      </c>
      <c r="B205" s="9" t="s">
        <v>1792</v>
      </c>
      <c r="C205" s="11" t="s">
        <v>1557</v>
      </c>
      <c r="D205" s="16">
        <v>1990</v>
      </c>
      <c r="E205" s="95">
        <v>5686.8</v>
      </c>
      <c r="F205" s="95">
        <v>4199.8999999999996</v>
      </c>
      <c r="G205" s="95">
        <v>34.299999999999997</v>
      </c>
      <c r="H205" s="9" t="s">
        <v>729</v>
      </c>
      <c r="I205" s="9"/>
      <c r="J205" s="9"/>
      <c r="K205" s="9"/>
      <c r="L205" s="95"/>
      <c r="M205" s="95"/>
      <c r="N205" s="95"/>
      <c r="O205" s="95"/>
      <c r="P205" s="95"/>
      <c r="Q205" s="95"/>
      <c r="R205" s="95">
        <f>2338*E205</f>
        <v>13295738.4</v>
      </c>
      <c r="S205" s="95"/>
      <c r="T205" s="95">
        <f>2771*E205</f>
        <v>15758122.800000001</v>
      </c>
      <c r="U205" s="95"/>
      <c r="V205" s="95"/>
      <c r="W205" s="95"/>
      <c r="X205" s="95">
        <f t="shared" si="56"/>
        <v>29053861.200000003</v>
      </c>
      <c r="Y205" s="9" t="s">
        <v>2658</v>
      </c>
      <c r="Z205" s="16">
        <v>0</v>
      </c>
      <c r="AA205" s="16">
        <v>0</v>
      </c>
      <c r="AB205" s="16">
        <v>0</v>
      </c>
      <c r="AC205" s="53">
        <f t="shared" si="57"/>
        <v>29053861.200000003</v>
      </c>
      <c r="AD205" s="55"/>
    </row>
    <row r="206" spans="1:30" s="6" customFormat="1" ht="93.75" customHeight="1" x14ac:dyDescent="0.25">
      <c r="A206" s="51">
        <f>IF(OR(D206=0,D206=""),"",COUNTA($D$20:D206))</f>
        <v>177</v>
      </c>
      <c r="B206" s="9" t="s">
        <v>1783</v>
      </c>
      <c r="C206" s="11" t="s">
        <v>1566</v>
      </c>
      <c r="D206" s="16">
        <v>1974</v>
      </c>
      <c r="E206" s="95">
        <v>5189.5</v>
      </c>
      <c r="F206" s="95">
        <v>2682.4</v>
      </c>
      <c r="G206" s="95">
        <v>808.4</v>
      </c>
      <c r="H206" s="9" t="s">
        <v>729</v>
      </c>
      <c r="I206" s="9"/>
      <c r="J206" s="9"/>
      <c r="K206" s="9"/>
      <c r="L206" s="95"/>
      <c r="M206" s="95"/>
      <c r="N206" s="95"/>
      <c r="O206" s="95"/>
      <c r="P206" s="95"/>
      <c r="Q206" s="95"/>
      <c r="R206" s="95">
        <f>2338*E206</f>
        <v>12133051</v>
      </c>
      <c r="S206" s="95"/>
      <c r="T206" s="95"/>
      <c r="U206" s="95"/>
      <c r="V206" s="95"/>
      <c r="W206" s="95"/>
      <c r="X206" s="95">
        <f t="shared" si="56"/>
        <v>12133051</v>
      </c>
      <c r="Y206" s="9" t="s">
        <v>2658</v>
      </c>
      <c r="Z206" s="16">
        <v>0</v>
      </c>
      <c r="AA206" s="16">
        <v>0</v>
      </c>
      <c r="AB206" s="16">
        <v>0</v>
      </c>
      <c r="AC206" s="53">
        <f t="shared" si="57"/>
        <v>12133051</v>
      </c>
      <c r="AD206" s="55"/>
    </row>
    <row r="207" spans="1:30" s="6" customFormat="1" ht="93.75" customHeight="1" x14ac:dyDescent="0.25">
      <c r="A207" s="51">
        <f>IF(OR(D207=0,D207=""),"",COUNTA($D$20:D207))</f>
        <v>178</v>
      </c>
      <c r="B207" s="9" t="s">
        <v>1520</v>
      </c>
      <c r="C207" s="11" t="s">
        <v>1496</v>
      </c>
      <c r="D207" s="16">
        <v>1959</v>
      </c>
      <c r="E207" s="95">
        <v>1301.76</v>
      </c>
      <c r="F207" s="95">
        <v>986.57</v>
      </c>
      <c r="G207" s="95">
        <v>0</v>
      </c>
      <c r="H207" s="9" t="s">
        <v>727</v>
      </c>
      <c r="I207" s="9"/>
      <c r="J207" s="9"/>
      <c r="K207" s="9"/>
      <c r="L207" s="95"/>
      <c r="M207" s="95"/>
      <c r="N207" s="95"/>
      <c r="O207" s="95"/>
      <c r="P207" s="95"/>
      <c r="Q207" s="95"/>
      <c r="R207" s="95"/>
      <c r="S207" s="95"/>
      <c r="T207" s="95">
        <f>4807*E207</f>
        <v>6257560.3200000003</v>
      </c>
      <c r="U207" s="95"/>
      <c r="V207" s="95"/>
      <c r="W207" s="95"/>
      <c r="X207" s="95">
        <f t="shared" si="56"/>
        <v>6257560.3200000003</v>
      </c>
      <c r="Y207" s="9" t="s">
        <v>2658</v>
      </c>
      <c r="Z207" s="16">
        <v>0</v>
      </c>
      <c r="AA207" s="16">
        <v>0</v>
      </c>
      <c r="AB207" s="16">
        <v>0</v>
      </c>
      <c r="AC207" s="53">
        <f t="shared" si="57"/>
        <v>6257560.3200000003</v>
      </c>
      <c r="AD207" s="55"/>
    </row>
    <row r="208" spans="1:30" s="6" customFormat="1" ht="93.75" customHeight="1" x14ac:dyDescent="0.25">
      <c r="A208" s="51">
        <f>IF(OR(D208=0,D208=""),"",COUNTA($D$20:D208))</f>
        <v>179</v>
      </c>
      <c r="B208" s="9" t="s">
        <v>1528</v>
      </c>
      <c r="C208" s="11" t="s">
        <v>1524</v>
      </c>
      <c r="D208" s="16">
        <v>1937</v>
      </c>
      <c r="E208" s="95">
        <v>5535.6</v>
      </c>
      <c r="F208" s="95">
        <v>1940.44</v>
      </c>
      <c r="G208" s="95">
        <v>150.5</v>
      </c>
      <c r="H208" s="9" t="s">
        <v>1525</v>
      </c>
      <c r="I208" s="9"/>
      <c r="J208" s="9"/>
      <c r="K208" s="9"/>
      <c r="L208" s="95"/>
      <c r="M208" s="95"/>
      <c r="N208" s="95"/>
      <c r="O208" s="95"/>
      <c r="P208" s="95"/>
      <c r="Q208" s="95"/>
      <c r="R208" s="95">
        <f>9276*E208</f>
        <v>51348225.600000001</v>
      </c>
      <c r="S208" s="95"/>
      <c r="T208" s="95">
        <f>8187*E208</f>
        <v>45319957.200000003</v>
      </c>
      <c r="U208" s="95">
        <f>259*E208</f>
        <v>1433720.4000000001</v>
      </c>
      <c r="V208" s="95">
        <f>796*E208</f>
        <v>4406337.6000000006</v>
      </c>
      <c r="W208" s="95"/>
      <c r="X208" s="95">
        <f t="shared" si="56"/>
        <v>102508240.80000001</v>
      </c>
      <c r="Y208" s="9" t="s">
        <v>2658</v>
      </c>
      <c r="Z208" s="16">
        <v>0</v>
      </c>
      <c r="AA208" s="16">
        <v>0</v>
      </c>
      <c r="AB208" s="16">
        <v>0</v>
      </c>
      <c r="AC208" s="53">
        <f t="shared" si="57"/>
        <v>102508240.80000001</v>
      </c>
      <c r="AD208" s="55"/>
    </row>
    <row r="209" spans="1:30" s="6" customFormat="1" ht="93.75" customHeight="1" x14ac:dyDescent="0.25">
      <c r="A209" s="51">
        <f>IF(OR(D209=0,D209=""),"",COUNTA($D$20:D209))</f>
        <v>180</v>
      </c>
      <c r="B209" s="9" t="s">
        <v>1531</v>
      </c>
      <c r="C209" s="11" t="s">
        <v>1530</v>
      </c>
      <c r="D209" s="16">
        <v>1984</v>
      </c>
      <c r="E209" s="95">
        <v>26399.9</v>
      </c>
      <c r="F209" s="95">
        <v>10546.1</v>
      </c>
      <c r="G209" s="95">
        <v>0</v>
      </c>
      <c r="H209" s="9" t="s">
        <v>732</v>
      </c>
      <c r="I209" s="9">
        <v>9</v>
      </c>
      <c r="J209" s="9">
        <v>9</v>
      </c>
      <c r="K209" s="9"/>
      <c r="L209" s="95"/>
      <c r="M209" s="95"/>
      <c r="N209" s="95"/>
      <c r="O209" s="95"/>
      <c r="P209" s="95"/>
      <c r="Q209" s="95">
        <f>4023848*J209</f>
        <v>36214632</v>
      </c>
      <c r="R209" s="95"/>
      <c r="S209" s="95"/>
      <c r="T209" s="95"/>
      <c r="U209" s="95"/>
      <c r="V209" s="95">
        <f>48*E209</f>
        <v>1267195.2000000002</v>
      </c>
      <c r="W209" s="95"/>
      <c r="X209" s="95">
        <f t="shared" si="56"/>
        <v>37481827.200000003</v>
      </c>
      <c r="Y209" s="9" t="s">
        <v>2658</v>
      </c>
      <c r="Z209" s="16">
        <v>0</v>
      </c>
      <c r="AA209" s="16">
        <v>0</v>
      </c>
      <c r="AB209" s="16">
        <v>0</v>
      </c>
      <c r="AC209" s="53">
        <f t="shared" si="57"/>
        <v>37481827.200000003</v>
      </c>
      <c r="AD209" s="55"/>
    </row>
    <row r="210" spans="1:30" s="6" customFormat="1" ht="93.75" customHeight="1" x14ac:dyDescent="0.25">
      <c r="A210" s="51">
        <f>IF(OR(D210=0,D210=""),"",COUNTA($D$20:D210))</f>
        <v>181</v>
      </c>
      <c r="B210" s="9" t="s">
        <v>1510</v>
      </c>
      <c r="C210" s="11" t="s">
        <v>1497</v>
      </c>
      <c r="D210" s="16">
        <v>1988</v>
      </c>
      <c r="E210" s="95">
        <v>7570</v>
      </c>
      <c r="F210" s="95">
        <v>5631.2</v>
      </c>
      <c r="G210" s="95">
        <v>100.2</v>
      </c>
      <c r="H210" s="9" t="s">
        <v>732</v>
      </c>
      <c r="I210" s="9"/>
      <c r="J210" s="9"/>
      <c r="K210" s="9"/>
      <c r="L210" s="95"/>
      <c r="M210" s="95"/>
      <c r="N210" s="95"/>
      <c r="O210" s="95"/>
      <c r="P210" s="95"/>
      <c r="Q210" s="95"/>
      <c r="R210" s="95"/>
      <c r="S210" s="95"/>
      <c r="T210" s="95">
        <f>1609*E210</f>
        <v>12180130</v>
      </c>
      <c r="U210" s="95"/>
      <c r="V210" s="95"/>
      <c r="W210" s="95"/>
      <c r="X210" s="95">
        <f t="shared" si="56"/>
        <v>12180130</v>
      </c>
      <c r="Y210" s="9" t="s">
        <v>2658</v>
      </c>
      <c r="Z210" s="16">
        <v>0</v>
      </c>
      <c r="AA210" s="16">
        <v>0</v>
      </c>
      <c r="AB210" s="16">
        <v>0</v>
      </c>
      <c r="AC210" s="53">
        <f t="shared" si="57"/>
        <v>12180130</v>
      </c>
      <c r="AD210" s="55"/>
    </row>
    <row r="211" spans="1:30" s="6" customFormat="1" ht="93.75" customHeight="1" x14ac:dyDescent="0.25">
      <c r="A211" s="51">
        <f>IF(OR(D211=0,D211=""),"",COUNTA($D$20:D211))</f>
        <v>182</v>
      </c>
      <c r="B211" s="9" t="s">
        <v>1146</v>
      </c>
      <c r="C211" s="11" t="s">
        <v>698</v>
      </c>
      <c r="D211" s="16">
        <v>1975</v>
      </c>
      <c r="E211" s="95">
        <v>7722.8</v>
      </c>
      <c r="F211" s="95">
        <v>5810.8</v>
      </c>
      <c r="G211" s="95">
        <v>0</v>
      </c>
      <c r="H211" s="9" t="s">
        <v>729</v>
      </c>
      <c r="I211" s="9"/>
      <c r="J211" s="9"/>
      <c r="K211" s="9"/>
      <c r="L211" s="95"/>
      <c r="M211" s="95"/>
      <c r="N211" s="95"/>
      <c r="O211" s="95"/>
      <c r="P211" s="95"/>
      <c r="Q211" s="95"/>
      <c r="R211" s="95">
        <f>2338*E211</f>
        <v>18055906.400000002</v>
      </c>
      <c r="S211" s="95"/>
      <c r="T211" s="95"/>
      <c r="U211" s="95"/>
      <c r="V211" s="95"/>
      <c r="W211" s="95"/>
      <c r="X211" s="95">
        <f t="shared" si="56"/>
        <v>18055906.400000002</v>
      </c>
      <c r="Y211" s="9" t="s">
        <v>2658</v>
      </c>
      <c r="Z211" s="16">
        <v>0</v>
      </c>
      <c r="AA211" s="16">
        <v>0</v>
      </c>
      <c r="AB211" s="16">
        <v>0</v>
      </c>
      <c r="AC211" s="53">
        <f t="shared" si="57"/>
        <v>18055906.400000002</v>
      </c>
      <c r="AD211" s="55"/>
    </row>
    <row r="212" spans="1:30" s="6" customFormat="1" ht="93.75" customHeight="1" x14ac:dyDescent="0.25">
      <c r="A212" s="51">
        <f>IF(OR(D212=0,D212=""),"",COUNTA($D$20:D212))</f>
        <v>183</v>
      </c>
      <c r="B212" s="9" t="s">
        <v>1517</v>
      </c>
      <c r="C212" s="11" t="s">
        <v>1498</v>
      </c>
      <c r="D212" s="16">
        <v>1982</v>
      </c>
      <c r="E212" s="95">
        <v>3921.4</v>
      </c>
      <c r="F212" s="95">
        <v>2793.7</v>
      </c>
      <c r="G212" s="95">
        <v>948.3</v>
      </c>
      <c r="H212" s="9" t="s">
        <v>729</v>
      </c>
      <c r="I212" s="9"/>
      <c r="J212" s="9"/>
      <c r="K212" s="9"/>
      <c r="L212" s="95">
        <f>565*E212</f>
        <v>2215591</v>
      </c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>
        <f t="shared" si="56"/>
        <v>2215591</v>
      </c>
      <c r="Y212" s="9" t="s">
        <v>2658</v>
      </c>
      <c r="Z212" s="16">
        <v>0</v>
      </c>
      <c r="AA212" s="16">
        <v>0</v>
      </c>
      <c r="AB212" s="16">
        <v>0</v>
      </c>
      <c r="AC212" s="53">
        <f t="shared" si="57"/>
        <v>2215591</v>
      </c>
      <c r="AD212" s="55"/>
    </row>
    <row r="213" spans="1:30" s="6" customFormat="1" ht="93.75" customHeight="1" x14ac:dyDescent="0.25">
      <c r="A213" s="51">
        <f>IF(OR(D213=0,D213=""),"",COUNTA($D$20:D213))</f>
        <v>184</v>
      </c>
      <c r="B213" s="9" t="s">
        <v>1518</v>
      </c>
      <c r="C213" s="11" t="s">
        <v>1499</v>
      </c>
      <c r="D213" s="16">
        <v>1980</v>
      </c>
      <c r="E213" s="95">
        <v>8121.9</v>
      </c>
      <c r="F213" s="95">
        <v>5709.4</v>
      </c>
      <c r="G213" s="95">
        <v>1765.1</v>
      </c>
      <c r="H213" s="9" t="s">
        <v>729</v>
      </c>
      <c r="I213" s="9"/>
      <c r="J213" s="9"/>
      <c r="K213" s="9"/>
      <c r="L213" s="95"/>
      <c r="M213" s="95"/>
      <c r="N213" s="95"/>
      <c r="O213" s="95"/>
      <c r="P213" s="95"/>
      <c r="Q213" s="95"/>
      <c r="R213" s="95">
        <f>2338*E213</f>
        <v>18989002.199999999</v>
      </c>
      <c r="S213" s="95"/>
      <c r="T213" s="95"/>
      <c r="U213" s="95"/>
      <c r="V213" s="95"/>
      <c r="W213" s="95"/>
      <c r="X213" s="95">
        <f t="shared" si="56"/>
        <v>18989002.199999999</v>
      </c>
      <c r="Y213" s="9" t="s">
        <v>2658</v>
      </c>
      <c r="Z213" s="16">
        <v>0</v>
      </c>
      <c r="AA213" s="16">
        <v>0</v>
      </c>
      <c r="AB213" s="16">
        <v>0</v>
      </c>
      <c r="AC213" s="53">
        <f t="shared" si="57"/>
        <v>18989002.199999999</v>
      </c>
      <c r="AD213" s="55"/>
    </row>
    <row r="214" spans="1:30" s="6" customFormat="1" ht="93.75" customHeight="1" x14ac:dyDescent="0.25">
      <c r="A214" s="51">
        <f>IF(OR(D214=0,D214=""),"",COUNTA($D$20:D214))</f>
        <v>185</v>
      </c>
      <c r="B214" s="9" t="s">
        <v>1519</v>
      </c>
      <c r="C214" s="11" t="s">
        <v>1500</v>
      </c>
      <c r="D214" s="16">
        <v>1974</v>
      </c>
      <c r="E214" s="95">
        <v>5814.3</v>
      </c>
      <c r="F214" s="95">
        <v>4442.7</v>
      </c>
      <c r="G214" s="95">
        <v>0</v>
      </c>
      <c r="H214" s="9" t="s">
        <v>729</v>
      </c>
      <c r="I214" s="9"/>
      <c r="J214" s="9"/>
      <c r="K214" s="9"/>
      <c r="L214" s="95"/>
      <c r="M214" s="95"/>
      <c r="N214" s="95"/>
      <c r="O214" s="95"/>
      <c r="P214" s="95"/>
      <c r="Q214" s="95"/>
      <c r="R214" s="95">
        <f>2338*E214</f>
        <v>13593833.4</v>
      </c>
      <c r="S214" s="95"/>
      <c r="T214" s="95"/>
      <c r="U214" s="95"/>
      <c r="V214" s="95"/>
      <c r="W214" s="95"/>
      <c r="X214" s="95">
        <f t="shared" si="56"/>
        <v>13593833.4</v>
      </c>
      <c r="Y214" s="9" t="s">
        <v>2658</v>
      </c>
      <c r="Z214" s="16">
        <v>0</v>
      </c>
      <c r="AA214" s="16">
        <v>0</v>
      </c>
      <c r="AB214" s="16">
        <v>0</v>
      </c>
      <c r="AC214" s="53">
        <f t="shared" si="57"/>
        <v>13593833.4</v>
      </c>
      <c r="AD214" s="55"/>
    </row>
    <row r="215" spans="1:30" s="6" customFormat="1" ht="93.75" customHeight="1" x14ac:dyDescent="0.25">
      <c r="A215" s="51">
        <f>IF(OR(D215=0,D215=""),"",COUNTA($D$20:D215))</f>
        <v>186</v>
      </c>
      <c r="B215" s="9" t="s">
        <v>1512</v>
      </c>
      <c r="C215" s="11" t="s">
        <v>1501</v>
      </c>
      <c r="D215" s="16">
        <v>1980</v>
      </c>
      <c r="E215" s="95">
        <v>6406</v>
      </c>
      <c r="F215" s="95">
        <v>4099.2</v>
      </c>
      <c r="G215" s="95">
        <v>1051.8</v>
      </c>
      <c r="H215" s="9" t="s">
        <v>729</v>
      </c>
      <c r="I215" s="9"/>
      <c r="J215" s="9"/>
      <c r="K215" s="9"/>
      <c r="L215" s="95"/>
      <c r="M215" s="95"/>
      <c r="N215" s="95"/>
      <c r="O215" s="95"/>
      <c r="P215" s="95"/>
      <c r="Q215" s="95"/>
      <c r="R215" s="95">
        <f>2338*E215</f>
        <v>14977228</v>
      </c>
      <c r="S215" s="95"/>
      <c r="T215" s="95"/>
      <c r="U215" s="95"/>
      <c r="V215" s="95"/>
      <c r="W215" s="95"/>
      <c r="X215" s="95">
        <f t="shared" si="56"/>
        <v>14977228</v>
      </c>
      <c r="Y215" s="9" t="s">
        <v>2658</v>
      </c>
      <c r="Z215" s="16">
        <v>0</v>
      </c>
      <c r="AA215" s="16">
        <v>0</v>
      </c>
      <c r="AB215" s="16">
        <v>0</v>
      </c>
      <c r="AC215" s="53">
        <f t="shared" si="57"/>
        <v>14977228</v>
      </c>
      <c r="AD215" s="55"/>
    </row>
    <row r="216" spans="1:30" s="6" customFormat="1" ht="93.75" customHeight="1" x14ac:dyDescent="0.25">
      <c r="A216" s="51">
        <f>IF(OR(D216=0,D216=""),"",COUNTA($D$20:D216))</f>
        <v>187</v>
      </c>
      <c r="B216" s="9" t="s">
        <v>1516</v>
      </c>
      <c r="C216" s="11" t="s">
        <v>1502</v>
      </c>
      <c r="D216" s="16">
        <v>2004</v>
      </c>
      <c r="E216" s="95">
        <v>19267.400000000001</v>
      </c>
      <c r="F216" s="95">
        <v>12049</v>
      </c>
      <c r="G216" s="95">
        <v>2400.6999999999998</v>
      </c>
      <c r="H216" s="9" t="s">
        <v>734</v>
      </c>
      <c r="I216" s="9"/>
      <c r="J216" s="9"/>
      <c r="K216" s="9"/>
      <c r="L216" s="95"/>
      <c r="M216" s="95"/>
      <c r="N216" s="95"/>
      <c r="O216" s="95"/>
      <c r="P216" s="95"/>
      <c r="Q216" s="95"/>
      <c r="R216" s="95"/>
      <c r="S216" s="95"/>
      <c r="T216" s="95">
        <f>1609*E216</f>
        <v>31001246.600000001</v>
      </c>
      <c r="U216" s="95"/>
      <c r="V216" s="95"/>
      <c r="W216" s="95"/>
      <c r="X216" s="95">
        <f t="shared" si="56"/>
        <v>31001246.600000001</v>
      </c>
      <c r="Y216" s="9" t="s">
        <v>2658</v>
      </c>
      <c r="Z216" s="16">
        <v>0</v>
      </c>
      <c r="AA216" s="16">
        <v>0</v>
      </c>
      <c r="AB216" s="16">
        <v>0</v>
      </c>
      <c r="AC216" s="53">
        <f t="shared" si="57"/>
        <v>31001246.600000001</v>
      </c>
      <c r="AD216" s="55"/>
    </row>
    <row r="217" spans="1:30" s="6" customFormat="1" ht="93.75" customHeight="1" x14ac:dyDescent="0.25">
      <c r="A217" s="51">
        <f>IF(OR(D217=0,D217=""),"",COUNTA($D$20:D217))</f>
        <v>188</v>
      </c>
      <c r="B217" s="9" t="s">
        <v>1148</v>
      </c>
      <c r="C217" s="11" t="s">
        <v>337</v>
      </c>
      <c r="D217" s="16">
        <v>1968</v>
      </c>
      <c r="E217" s="95">
        <v>4502.8</v>
      </c>
      <c r="F217" s="95">
        <v>3521</v>
      </c>
      <c r="G217" s="95">
        <v>0</v>
      </c>
      <c r="H217" s="9" t="s">
        <v>729</v>
      </c>
      <c r="I217" s="9"/>
      <c r="J217" s="9"/>
      <c r="K217" s="9"/>
      <c r="L217" s="95"/>
      <c r="M217" s="95"/>
      <c r="N217" s="95"/>
      <c r="O217" s="95"/>
      <c r="P217" s="95"/>
      <c r="Q217" s="95"/>
      <c r="R217" s="95">
        <f>2338*E217</f>
        <v>10527546.4</v>
      </c>
      <c r="S217" s="95"/>
      <c r="T217" s="95"/>
      <c r="U217" s="95"/>
      <c r="V217" s="95"/>
      <c r="W217" s="95"/>
      <c r="X217" s="95">
        <f t="shared" si="56"/>
        <v>10527546.4</v>
      </c>
      <c r="Y217" s="9" t="s">
        <v>2658</v>
      </c>
      <c r="Z217" s="16">
        <v>0</v>
      </c>
      <c r="AA217" s="16">
        <v>0</v>
      </c>
      <c r="AB217" s="16">
        <v>0</v>
      </c>
      <c r="AC217" s="53">
        <f t="shared" si="57"/>
        <v>10527546.4</v>
      </c>
      <c r="AD217" s="55"/>
    </row>
    <row r="218" spans="1:30" s="6" customFormat="1" ht="93.75" customHeight="1" x14ac:dyDescent="0.25">
      <c r="A218" s="51">
        <f>IF(OR(D218=0,D218=""),"",COUNTA($D$20:D218))</f>
        <v>189</v>
      </c>
      <c r="B218" s="9" t="s">
        <v>1513</v>
      </c>
      <c r="C218" s="11" t="s">
        <v>1503</v>
      </c>
      <c r="D218" s="16">
        <v>1992</v>
      </c>
      <c r="E218" s="95">
        <v>8037.8</v>
      </c>
      <c r="F218" s="95">
        <v>5641</v>
      </c>
      <c r="G218" s="95">
        <v>0</v>
      </c>
      <c r="H218" s="9" t="s">
        <v>732</v>
      </c>
      <c r="I218" s="9">
        <v>3</v>
      </c>
      <c r="J218" s="9">
        <v>3</v>
      </c>
      <c r="K218" s="9"/>
      <c r="L218" s="95"/>
      <c r="M218" s="95"/>
      <c r="N218" s="95"/>
      <c r="O218" s="95"/>
      <c r="P218" s="95"/>
      <c r="Q218" s="95">
        <f>4023848*J218</f>
        <v>12071544</v>
      </c>
      <c r="R218" s="95">
        <f>876*E218</f>
        <v>7041112.7999999998</v>
      </c>
      <c r="S218" s="95"/>
      <c r="T218" s="95"/>
      <c r="U218" s="95"/>
      <c r="V218" s="95">
        <f>48*E218</f>
        <v>385814.4</v>
      </c>
      <c r="W218" s="95"/>
      <c r="X218" s="95">
        <f t="shared" si="56"/>
        <v>19498471.199999999</v>
      </c>
      <c r="Y218" s="9" t="s">
        <v>2658</v>
      </c>
      <c r="Z218" s="16">
        <v>0</v>
      </c>
      <c r="AA218" s="16">
        <v>0</v>
      </c>
      <c r="AB218" s="16">
        <v>0</v>
      </c>
      <c r="AC218" s="53">
        <f t="shared" si="57"/>
        <v>19498471.199999999</v>
      </c>
      <c r="AD218" s="55"/>
    </row>
    <row r="219" spans="1:30" s="6" customFormat="1" ht="93.75" customHeight="1" x14ac:dyDescent="0.25">
      <c r="A219" s="51">
        <f>IF(OR(D219=0,D219=""),"",COUNTA($D$20:D219))</f>
        <v>190</v>
      </c>
      <c r="B219" s="9" t="s">
        <v>1511</v>
      </c>
      <c r="C219" s="11" t="s">
        <v>1504</v>
      </c>
      <c r="D219" s="16">
        <v>1965</v>
      </c>
      <c r="E219" s="95">
        <v>2682.8</v>
      </c>
      <c r="F219" s="95">
        <v>2001.1</v>
      </c>
      <c r="G219" s="95">
        <v>44.3</v>
      </c>
      <c r="H219" s="9" t="s">
        <v>728</v>
      </c>
      <c r="I219" s="9"/>
      <c r="J219" s="9"/>
      <c r="K219" s="9"/>
      <c r="L219" s="95">
        <f>565*E219</f>
        <v>1515782</v>
      </c>
      <c r="M219" s="95">
        <f>1207*E219</f>
        <v>3238139.6</v>
      </c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>
        <f t="shared" si="56"/>
        <v>4753921.5999999996</v>
      </c>
      <c r="Y219" s="9" t="s">
        <v>2658</v>
      </c>
      <c r="Z219" s="16">
        <v>0</v>
      </c>
      <c r="AA219" s="16">
        <v>0</v>
      </c>
      <c r="AB219" s="16">
        <v>0</v>
      </c>
      <c r="AC219" s="53">
        <f t="shared" si="57"/>
        <v>4753921.5999999996</v>
      </c>
      <c r="AD219" s="55"/>
    </row>
    <row r="220" spans="1:30" s="6" customFormat="1" ht="93.75" customHeight="1" x14ac:dyDescent="0.25">
      <c r="A220" s="51">
        <f>IF(OR(D220=0,D220=""),"",COUNTA($D$20:D220))</f>
        <v>191</v>
      </c>
      <c r="B220" s="9" t="s">
        <v>1515</v>
      </c>
      <c r="C220" s="11" t="s">
        <v>1505</v>
      </c>
      <c r="D220" s="16">
        <v>1953</v>
      </c>
      <c r="E220" s="95">
        <v>402.7</v>
      </c>
      <c r="F220" s="95">
        <v>277.56</v>
      </c>
      <c r="G220" s="95">
        <v>0</v>
      </c>
      <c r="H220" s="9" t="s">
        <v>725</v>
      </c>
      <c r="I220" s="9"/>
      <c r="J220" s="9"/>
      <c r="K220" s="9"/>
      <c r="L220" s="95"/>
      <c r="M220" s="95"/>
      <c r="N220" s="95"/>
      <c r="O220" s="95"/>
      <c r="P220" s="95"/>
      <c r="Q220" s="95"/>
      <c r="R220" s="95"/>
      <c r="S220" s="95"/>
      <c r="T220" s="95">
        <f>4807*E220</f>
        <v>1935778.9</v>
      </c>
      <c r="U220" s="95"/>
      <c r="V220" s="95"/>
      <c r="W220" s="95"/>
      <c r="X220" s="95">
        <f t="shared" si="56"/>
        <v>1935778.9</v>
      </c>
      <c r="Y220" s="9" t="s">
        <v>2658</v>
      </c>
      <c r="Z220" s="16">
        <v>0</v>
      </c>
      <c r="AA220" s="16">
        <v>0</v>
      </c>
      <c r="AB220" s="16">
        <v>0</v>
      </c>
      <c r="AC220" s="53">
        <f t="shared" si="57"/>
        <v>1935778.9</v>
      </c>
      <c r="AD220" s="55"/>
    </row>
    <row r="221" spans="1:30" s="6" customFormat="1" ht="93.75" customHeight="1" x14ac:dyDescent="0.25">
      <c r="A221" s="51">
        <f>IF(OR(D221=0,D221=""),"",COUNTA($D$20:D221))</f>
        <v>192</v>
      </c>
      <c r="B221" s="11" t="s">
        <v>1542</v>
      </c>
      <c r="C221" s="11" t="s">
        <v>1536</v>
      </c>
      <c r="D221" s="16">
        <v>1988</v>
      </c>
      <c r="E221" s="95">
        <v>22147.200000000001</v>
      </c>
      <c r="F221" s="95">
        <v>15170.7</v>
      </c>
      <c r="G221" s="95">
        <v>0</v>
      </c>
      <c r="H221" s="9" t="s">
        <v>732</v>
      </c>
      <c r="I221" s="9">
        <v>8</v>
      </c>
      <c r="J221" s="9">
        <v>8</v>
      </c>
      <c r="K221" s="9"/>
      <c r="L221" s="95"/>
      <c r="M221" s="95"/>
      <c r="N221" s="95"/>
      <c r="O221" s="95"/>
      <c r="P221" s="95"/>
      <c r="Q221" s="95">
        <f>4023848*J221</f>
        <v>32190784</v>
      </c>
      <c r="R221" s="95">
        <f>876*E221</f>
        <v>19400947.199999999</v>
      </c>
      <c r="S221" s="95"/>
      <c r="T221" s="95"/>
      <c r="U221" s="95"/>
      <c r="V221" s="95">
        <f>48*E221</f>
        <v>1063065.6000000001</v>
      </c>
      <c r="W221" s="95"/>
      <c r="X221" s="95">
        <f t="shared" si="56"/>
        <v>52654796.800000004</v>
      </c>
      <c r="Y221" s="9" t="s">
        <v>2658</v>
      </c>
      <c r="Z221" s="16">
        <v>0</v>
      </c>
      <c r="AA221" s="16">
        <v>0</v>
      </c>
      <c r="AB221" s="16">
        <v>0</v>
      </c>
      <c r="AC221" s="53">
        <f t="shared" si="57"/>
        <v>52654796.800000004</v>
      </c>
      <c r="AD221" s="55"/>
    </row>
    <row r="222" spans="1:30" s="6" customFormat="1" ht="93.75" customHeight="1" x14ac:dyDescent="0.25">
      <c r="A222" s="51">
        <f>IF(OR(D222=0,D222=""),"",COUNTA($D$20:D222))</f>
        <v>193</v>
      </c>
      <c r="B222" s="9" t="s">
        <v>1543</v>
      </c>
      <c r="C222" s="11" t="s">
        <v>1537</v>
      </c>
      <c r="D222" s="16">
        <v>1994</v>
      </c>
      <c r="E222" s="95">
        <v>7559</v>
      </c>
      <c r="F222" s="95">
        <v>5919</v>
      </c>
      <c r="G222" s="95">
        <v>0</v>
      </c>
      <c r="H222" s="9" t="s">
        <v>732</v>
      </c>
      <c r="I222" s="9">
        <v>3</v>
      </c>
      <c r="J222" s="9">
        <v>3</v>
      </c>
      <c r="K222" s="9"/>
      <c r="L222" s="95">
        <f>431*E222</f>
        <v>3257929</v>
      </c>
      <c r="M222" s="95">
        <f>1021*E222</f>
        <v>7717739</v>
      </c>
      <c r="N222" s="95"/>
      <c r="O222" s="95">
        <f>353*E222</f>
        <v>2668327</v>
      </c>
      <c r="P222" s="95">
        <f>303*E222</f>
        <v>2290377</v>
      </c>
      <c r="Q222" s="95">
        <f>4023848*J222</f>
        <v>12071544</v>
      </c>
      <c r="R222" s="95"/>
      <c r="S222" s="95"/>
      <c r="T222" s="95"/>
      <c r="U222" s="95"/>
      <c r="V222" s="95">
        <f>48*E222</f>
        <v>362832</v>
      </c>
      <c r="W222" s="95"/>
      <c r="X222" s="95">
        <f t="shared" si="56"/>
        <v>28368748</v>
      </c>
      <c r="Y222" s="9" t="s">
        <v>2658</v>
      </c>
      <c r="Z222" s="16">
        <v>0</v>
      </c>
      <c r="AA222" s="16">
        <v>0</v>
      </c>
      <c r="AB222" s="16">
        <v>0</v>
      </c>
      <c r="AC222" s="53">
        <f t="shared" si="57"/>
        <v>28368748</v>
      </c>
      <c r="AD222" s="55"/>
    </row>
    <row r="223" spans="1:30" s="6" customFormat="1" ht="93.75" customHeight="1" x14ac:dyDescent="0.25">
      <c r="A223" s="51">
        <f>IF(OR(D223=0,D223=""),"",COUNTA($D$20:D223))</f>
        <v>194</v>
      </c>
      <c r="B223" s="9" t="s">
        <v>1541</v>
      </c>
      <c r="C223" s="11" t="s">
        <v>1538</v>
      </c>
      <c r="D223" s="16">
        <v>1975</v>
      </c>
      <c r="E223" s="95">
        <v>3146.5</v>
      </c>
      <c r="F223" s="95">
        <v>1894.9</v>
      </c>
      <c r="G223" s="95">
        <v>989.6</v>
      </c>
      <c r="H223" s="9" t="s">
        <v>732</v>
      </c>
      <c r="I223" s="9"/>
      <c r="J223" s="9"/>
      <c r="K223" s="9"/>
      <c r="L223" s="95">
        <f>431*E223</f>
        <v>1356141.5</v>
      </c>
      <c r="M223" s="95"/>
      <c r="N223" s="95"/>
      <c r="O223" s="95"/>
      <c r="P223" s="95"/>
      <c r="Q223" s="95"/>
      <c r="R223" s="95"/>
      <c r="S223" s="95"/>
      <c r="T223" s="95">
        <f>1609*E223</f>
        <v>5062718.5</v>
      </c>
      <c r="U223" s="95"/>
      <c r="V223" s="95"/>
      <c r="W223" s="95"/>
      <c r="X223" s="95">
        <f t="shared" si="56"/>
        <v>6418860</v>
      </c>
      <c r="Y223" s="9" t="s">
        <v>2658</v>
      </c>
      <c r="Z223" s="16">
        <v>0</v>
      </c>
      <c r="AA223" s="16">
        <v>0</v>
      </c>
      <c r="AB223" s="16">
        <v>0</v>
      </c>
      <c r="AC223" s="53">
        <f t="shared" si="57"/>
        <v>6418860</v>
      </c>
      <c r="AD223" s="55"/>
    </row>
    <row r="224" spans="1:30" s="6" customFormat="1" ht="93.75" customHeight="1" x14ac:dyDescent="0.25">
      <c r="A224" s="51">
        <f>IF(OR(D224=0,D224=""),"",COUNTA($D$20:D224))</f>
        <v>195</v>
      </c>
      <c r="B224" s="9" t="s">
        <v>1544</v>
      </c>
      <c r="C224" s="11" t="s">
        <v>1539</v>
      </c>
      <c r="D224" s="16">
        <v>1975</v>
      </c>
      <c r="E224" s="95">
        <v>7469</v>
      </c>
      <c r="F224" s="95">
        <v>5714</v>
      </c>
      <c r="G224" s="95">
        <v>0</v>
      </c>
      <c r="H224" s="9" t="s">
        <v>729</v>
      </c>
      <c r="I224" s="9"/>
      <c r="J224" s="9"/>
      <c r="K224" s="9"/>
      <c r="L224" s="95"/>
      <c r="M224" s="95"/>
      <c r="N224" s="95"/>
      <c r="O224" s="95"/>
      <c r="P224" s="95"/>
      <c r="Q224" s="95"/>
      <c r="R224" s="95">
        <f>2338*E224</f>
        <v>17462522</v>
      </c>
      <c r="S224" s="95"/>
      <c r="T224" s="95">
        <f>2771*E224</f>
        <v>20696599</v>
      </c>
      <c r="U224" s="95"/>
      <c r="V224" s="95"/>
      <c r="W224" s="95"/>
      <c r="X224" s="95">
        <f t="shared" si="56"/>
        <v>38159121</v>
      </c>
      <c r="Y224" s="9" t="s">
        <v>2658</v>
      </c>
      <c r="Z224" s="16">
        <v>0</v>
      </c>
      <c r="AA224" s="16">
        <v>0</v>
      </c>
      <c r="AB224" s="16">
        <v>0</v>
      </c>
      <c r="AC224" s="53">
        <f t="shared" si="57"/>
        <v>38159121</v>
      </c>
      <c r="AD224" s="55"/>
    </row>
    <row r="225" spans="1:30" s="6" customFormat="1" ht="93.75" customHeight="1" x14ac:dyDescent="0.25">
      <c r="A225" s="51">
        <f>IF(OR(D225=0,D225=""),"",COUNTA($D$20:D225))</f>
        <v>196</v>
      </c>
      <c r="B225" s="9" t="s">
        <v>1215</v>
      </c>
      <c r="C225" s="11" t="s">
        <v>107</v>
      </c>
      <c r="D225" s="16">
        <v>1969</v>
      </c>
      <c r="E225" s="95">
        <v>7523.4</v>
      </c>
      <c r="F225" s="95">
        <v>5721.6</v>
      </c>
      <c r="G225" s="95">
        <v>0</v>
      </c>
      <c r="H225" s="9" t="s">
        <v>729</v>
      </c>
      <c r="I225" s="9"/>
      <c r="J225" s="9"/>
      <c r="K225" s="9"/>
      <c r="L225" s="95"/>
      <c r="M225" s="95"/>
      <c r="N225" s="95"/>
      <c r="O225" s="95"/>
      <c r="P225" s="95"/>
      <c r="Q225" s="95"/>
      <c r="R225" s="95">
        <f>2338*E225</f>
        <v>17589709.199999999</v>
      </c>
      <c r="S225" s="95"/>
      <c r="T225" s="95"/>
      <c r="U225" s="95"/>
      <c r="V225" s="95"/>
      <c r="W225" s="95"/>
      <c r="X225" s="95">
        <f t="shared" si="56"/>
        <v>17589709.199999999</v>
      </c>
      <c r="Y225" s="9" t="s">
        <v>2658</v>
      </c>
      <c r="Z225" s="16">
        <v>0</v>
      </c>
      <c r="AA225" s="16">
        <v>0</v>
      </c>
      <c r="AB225" s="16">
        <v>0</v>
      </c>
      <c r="AC225" s="53">
        <f t="shared" si="57"/>
        <v>17589709.199999999</v>
      </c>
      <c r="AD225" s="55"/>
    </row>
    <row r="226" spans="1:30" s="6" customFormat="1" ht="93.75" customHeight="1" x14ac:dyDescent="0.25">
      <c r="A226" s="51">
        <f>IF(OR(D226=0,D226=""),"",COUNTA($D$20:D226))</f>
        <v>197</v>
      </c>
      <c r="B226" s="9" t="s">
        <v>1545</v>
      </c>
      <c r="C226" s="11" t="s">
        <v>1540</v>
      </c>
      <c r="D226" s="16">
        <v>1987</v>
      </c>
      <c r="E226" s="95">
        <v>28226.240000000002</v>
      </c>
      <c r="F226" s="95">
        <v>19091.400000000001</v>
      </c>
      <c r="G226" s="95">
        <v>29.9</v>
      </c>
      <c r="H226" s="9" t="s">
        <v>732</v>
      </c>
      <c r="I226" s="9"/>
      <c r="J226" s="9"/>
      <c r="K226" s="9"/>
      <c r="L226" s="95"/>
      <c r="M226" s="95"/>
      <c r="N226" s="95"/>
      <c r="O226" s="95"/>
      <c r="P226" s="95"/>
      <c r="Q226" s="95"/>
      <c r="R226" s="95">
        <f>876*E226</f>
        <v>24726186.240000002</v>
      </c>
      <c r="S226" s="95"/>
      <c r="T226" s="95"/>
      <c r="U226" s="95"/>
      <c r="V226" s="95"/>
      <c r="W226" s="95"/>
      <c r="X226" s="95">
        <f t="shared" si="56"/>
        <v>24726186.240000002</v>
      </c>
      <c r="Y226" s="9" t="s">
        <v>2658</v>
      </c>
      <c r="Z226" s="16">
        <v>0</v>
      </c>
      <c r="AA226" s="16">
        <v>0</v>
      </c>
      <c r="AB226" s="16">
        <v>0</v>
      </c>
      <c r="AC226" s="53">
        <f t="shared" si="57"/>
        <v>24726186.240000002</v>
      </c>
      <c r="AD226" s="55"/>
    </row>
    <row r="227" spans="1:30" s="6" customFormat="1" ht="93.75" customHeight="1" x14ac:dyDescent="0.25">
      <c r="A227" s="51">
        <f>IF(OR(D227=0,D227=""),"",COUNTA($D$20:D227))</f>
        <v>198</v>
      </c>
      <c r="B227" s="9" t="s">
        <v>1007</v>
      </c>
      <c r="C227" s="11" t="s">
        <v>800</v>
      </c>
      <c r="D227" s="16">
        <v>1953</v>
      </c>
      <c r="E227" s="95">
        <v>3121</v>
      </c>
      <c r="F227" s="95">
        <v>2348.27</v>
      </c>
      <c r="G227" s="95">
        <v>762.8</v>
      </c>
      <c r="H227" s="9" t="s">
        <v>801</v>
      </c>
      <c r="I227" s="9"/>
      <c r="J227" s="9"/>
      <c r="K227" s="9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>
        <f>743*E227</f>
        <v>2318903</v>
      </c>
      <c r="W227" s="95"/>
      <c r="X227" s="95">
        <f t="shared" si="56"/>
        <v>2318903</v>
      </c>
      <c r="Y227" s="9" t="s">
        <v>2658</v>
      </c>
      <c r="Z227" s="16">
        <v>0</v>
      </c>
      <c r="AA227" s="16">
        <v>0</v>
      </c>
      <c r="AB227" s="16">
        <v>0</v>
      </c>
      <c r="AC227" s="53">
        <f t="shared" si="57"/>
        <v>2318903</v>
      </c>
      <c r="AD227" s="55"/>
    </row>
    <row r="228" spans="1:30" s="6" customFormat="1" ht="93.75" customHeight="1" x14ac:dyDescent="0.25">
      <c r="A228" s="51">
        <f>IF(OR(D228=0,D228=""),"",COUNTA($D$20:D228))</f>
        <v>199</v>
      </c>
      <c r="B228" s="9" t="s">
        <v>1068</v>
      </c>
      <c r="C228" s="11" t="s">
        <v>762</v>
      </c>
      <c r="D228" s="16">
        <v>1990</v>
      </c>
      <c r="E228" s="95">
        <v>10833.7</v>
      </c>
      <c r="F228" s="95">
        <v>7678</v>
      </c>
      <c r="G228" s="95">
        <v>0</v>
      </c>
      <c r="H228" s="9" t="s">
        <v>732</v>
      </c>
      <c r="I228" s="9">
        <v>4</v>
      </c>
      <c r="J228" s="9">
        <v>4</v>
      </c>
      <c r="K228" s="9"/>
      <c r="L228" s="95"/>
      <c r="M228" s="95"/>
      <c r="N228" s="95"/>
      <c r="O228" s="95"/>
      <c r="P228" s="95"/>
      <c r="Q228" s="95">
        <f>4023848*J228</f>
        <v>16095392</v>
      </c>
      <c r="R228" s="95"/>
      <c r="S228" s="95"/>
      <c r="T228" s="95"/>
      <c r="U228" s="95"/>
      <c r="V228" s="95">
        <f>48*E228</f>
        <v>520017.60000000003</v>
      </c>
      <c r="W228" s="95"/>
      <c r="X228" s="95">
        <f t="shared" si="56"/>
        <v>16615409.6</v>
      </c>
      <c r="Y228" s="9" t="s">
        <v>2658</v>
      </c>
      <c r="Z228" s="16">
        <v>0</v>
      </c>
      <c r="AA228" s="16">
        <v>0</v>
      </c>
      <c r="AB228" s="16">
        <v>0</v>
      </c>
      <c r="AC228" s="53">
        <f t="shared" si="57"/>
        <v>16615409.6</v>
      </c>
      <c r="AD228" s="55"/>
    </row>
    <row r="229" spans="1:30" s="6" customFormat="1" ht="93.75" customHeight="1" x14ac:dyDescent="0.25">
      <c r="A229" s="51">
        <f>IF(OR(D229=0,D229=""),"",COUNTA($D$20:D229))</f>
        <v>200</v>
      </c>
      <c r="B229" s="9" t="s">
        <v>1251</v>
      </c>
      <c r="C229" s="11" t="s">
        <v>776</v>
      </c>
      <c r="D229" s="16">
        <v>1983</v>
      </c>
      <c r="E229" s="95">
        <v>6881</v>
      </c>
      <c r="F229" s="95">
        <v>5725</v>
      </c>
      <c r="G229" s="95">
        <v>0</v>
      </c>
      <c r="H229" s="9" t="s">
        <v>732</v>
      </c>
      <c r="I229" s="9">
        <v>3</v>
      </c>
      <c r="J229" s="9">
        <v>3</v>
      </c>
      <c r="K229" s="9"/>
      <c r="L229" s="95"/>
      <c r="M229" s="95"/>
      <c r="N229" s="95"/>
      <c r="O229" s="95"/>
      <c r="P229" s="95"/>
      <c r="Q229" s="95">
        <f>4023848*J229</f>
        <v>12071544</v>
      </c>
      <c r="R229" s="95"/>
      <c r="S229" s="95"/>
      <c r="T229" s="95"/>
      <c r="U229" s="95"/>
      <c r="V229" s="95">
        <f>48*E229</f>
        <v>330288</v>
      </c>
      <c r="W229" s="95"/>
      <c r="X229" s="95">
        <f t="shared" si="56"/>
        <v>12401832</v>
      </c>
      <c r="Y229" s="9" t="s">
        <v>2658</v>
      </c>
      <c r="Z229" s="16">
        <v>0</v>
      </c>
      <c r="AA229" s="16">
        <v>0</v>
      </c>
      <c r="AB229" s="16">
        <v>0</v>
      </c>
      <c r="AC229" s="53">
        <f t="shared" si="57"/>
        <v>12401832</v>
      </c>
      <c r="AD229" s="55"/>
    </row>
    <row r="230" spans="1:30" s="6" customFormat="1" ht="93.75" customHeight="1" x14ac:dyDescent="0.25">
      <c r="A230" s="51">
        <f>IF(OR(D230=0,D230=""),"",COUNTA($D$20:D230))</f>
        <v>201</v>
      </c>
      <c r="B230" s="9" t="s">
        <v>939</v>
      </c>
      <c r="C230" s="11" t="s">
        <v>774</v>
      </c>
      <c r="D230" s="16">
        <v>1988</v>
      </c>
      <c r="E230" s="95">
        <v>18614.8</v>
      </c>
      <c r="F230" s="95">
        <v>11178.35</v>
      </c>
      <c r="G230" s="95">
        <v>1943.35</v>
      </c>
      <c r="H230" s="9" t="s">
        <v>732</v>
      </c>
      <c r="I230" s="9">
        <v>6</v>
      </c>
      <c r="J230" s="9">
        <v>6</v>
      </c>
      <c r="K230" s="9"/>
      <c r="L230" s="95"/>
      <c r="M230" s="95"/>
      <c r="N230" s="95"/>
      <c r="O230" s="95"/>
      <c r="P230" s="95"/>
      <c r="Q230" s="95">
        <f>4023848*J230</f>
        <v>24143088</v>
      </c>
      <c r="R230" s="95"/>
      <c r="S230" s="95"/>
      <c r="T230" s="95"/>
      <c r="U230" s="95"/>
      <c r="V230" s="95">
        <f>48*E230</f>
        <v>893510.39999999991</v>
      </c>
      <c r="W230" s="95"/>
      <c r="X230" s="95">
        <f t="shared" si="56"/>
        <v>25036598.399999999</v>
      </c>
      <c r="Y230" s="9" t="s">
        <v>2658</v>
      </c>
      <c r="Z230" s="16">
        <v>0</v>
      </c>
      <c r="AA230" s="16">
        <v>0</v>
      </c>
      <c r="AB230" s="16">
        <v>0</v>
      </c>
      <c r="AC230" s="53">
        <f t="shared" si="57"/>
        <v>25036598.399999999</v>
      </c>
      <c r="AD230" s="55"/>
    </row>
    <row r="231" spans="1:30" s="6" customFormat="1" ht="93.75" customHeight="1" x14ac:dyDescent="0.25">
      <c r="A231" s="51">
        <f>IF(OR(D231=0,D231=""),"",COUNTA($D$20:D231))</f>
        <v>202</v>
      </c>
      <c r="B231" s="9" t="s">
        <v>975</v>
      </c>
      <c r="C231" s="11" t="s">
        <v>775</v>
      </c>
      <c r="D231" s="16">
        <v>1986</v>
      </c>
      <c r="E231" s="95">
        <v>8217</v>
      </c>
      <c r="F231" s="95">
        <v>3741.7</v>
      </c>
      <c r="G231" s="95">
        <v>0</v>
      </c>
      <c r="H231" s="9" t="s">
        <v>735</v>
      </c>
      <c r="I231" s="9">
        <v>1</v>
      </c>
      <c r="J231" s="9">
        <v>1</v>
      </c>
      <c r="K231" s="9"/>
      <c r="L231" s="95"/>
      <c r="M231" s="95"/>
      <c r="N231" s="95"/>
      <c r="O231" s="95"/>
      <c r="P231" s="95"/>
      <c r="Q231" s="95">
        <f>(4045488.29*J231)+(4050232.04*K231)</f>
        <v>4045488.29</v>
      </c>
      <c r="R231" s="95"/>
      <c r="S231" s="95"/>
      <c r="T231" s="95"/>
      <c r="U231" s="95"/>
      <c r="V231" s="95">
        <f>68*E231</f>
        <v>558756</v>
      </c>
      <c r="W231" s="95"/>
      <c r="X231" s="95">
        <f t="shared" si="56"/>
        <v>4604244.29</v>
      </c>
      <c r="Y231" s="9" t="s">
        <v>2658</v>
      </c>
      <c r="Z231" s="16">
        <v>0</v>
      </c>
      <c r="AA231" s="16">
        <v>0</v>
      </c>
      <c r="AB231" s="16">
        <v>0</v>
      </c>
      <c r="AC231" s="53">
        <f t="shared" si="57"/>
        <v>4604244.29</v>
      </c>
      <c r="AD231" s="55"/>
    </row>
    <row r="232" spans="1:30" s="6" customFormat="1" ht="93.75" customHeight="1" x14ac:dyDescent="0.25">
      <c r="A232" s="51">
        <f>IF(OR(D232=0,D232=""),"",COUNTA($D$20:D232))</f>
        <v>203</v>
      </c>
      <c r="B232" s="9" t="s">
        <v>1157</v>
      </c>
      <c r="C232" s="11" t="s">
        <v>550</v>
      </c>
      <c r="D232" s="16">
        <v>1972</v>
      </c>
      <c r="E232" s="95">
        <v>3533.9</v>
      </c>
      <c r="F232" s="95">
        <v>2703.3</v>
      </c>
      <c r="G232" s="95">
        <v>0</v>
      </c>
      <c r="H232" s="9" t="s">
        <v>729</v>
      </c>
      <c r="I232" s="9"/>
      <c r="J232" s="9"/>
      <c r="K232" s="9"/>
      <c r="L232" s="95"/>
      <c r="M232" s="95"/>
      <c r="N232" s="95"/>
      <c r="O232" s="95"/>
      <c r="P232" s="95"/>
      <c r="Q232" s="95"/>
      <c r="R232" s="95">
        <f>2338*E232</f>
        <v>8262258.2000000002</v>
      </c>
      <c r="S232" s="95"/>
      <c r="T232" s="95"/>
      <c r="U232" s="95"/>
      <c r="V232" s="95"/>
      <c r="W232" s="95"/>
      <c r="X232" s="95">
        <f t="shared" si="56"/>
        <v>8262258.2000000002</v>
      </c>
      <c r="Y232" s="9" t="s">
        <v>2658</v>
      </c>
      <c r="Z232" s="16">
        <v>0</v>
      </c>
      <c r="AA232" s="16">
        <v>0</v>
      </c>
      <c r="AB232" s="16">
        <v>0</v>
      </c>
      <c r="AC232" s="53">
        <f t="shared" si="57"/>
        <v>8262258.2000000002</v>
      </c>
      <c r="AD232" s="55"/>
    </row>
    <row r="233" spans="1:30" s="6" customFormat="1" ht="93.75" customHeight="1" x14ac:dyDescent="0.25">
      <c r="A233" s="51">
        <f>IF(OR(D233=0,D233=""),"",COUNTA($D$20:D233))</f>
        <v>204</v>
      </c>
      <c r="B233" s="9" t="s">
        <v>950</v>
      </c>
      <c r="C233" s="11" t="s">
        <v>541</v>
      </c>
      <c r="D233" s="16">
        <v>1972</v>
      </c>
      <c r="E233" s="95">
        <v>5932.9</v>
      </c>
      <c r="F233" s="95">
        <v>4326.8</v>
      </c>
      <c r="G233" s="95">
        <v>83.4</v>
      </c>
      <c r="H233" s="9" t="s">
        <v>729</v>
      </c>
      <c r="I233" s="9"/>
      <c r="J233" s="9"/>
      <c r="K233" s="9"/>
      <c r="L233" s="95"/>
      <c r="M233" s="95"/>
      <c r="N233" s="95"/>
      <c r="O233" s="95"/>
      <c r="P233" s="95"/>
      <c r="Q233" s="95"/>
      <c r="R233" s="95">
        <f>2338*E233</f>
        <v>13871120.199999999</v>
      </c>
      <c r="S233" s="95"/>
      <c r="T233" s="95"/>
      <c r="U233" s="95"/>
      <c r="V233" s="95"/>
      <c r="W233" s="95"/>
      <c r="X233" s="95">
        <f t="shared" si="56"/>
        <v>13871120.199999999</v>
      </c>
      <c r="Y233" s="9" t="s">
        <v>2658</v>
      </c>
      <c r="Z233" s="16">
        <v>0</v>
      </c>
      <c r="AA233" s="16">
        <v>0</v>
      </c>
      <c r="AB233" s="16">
        <v>0</v>
      </c>
      <c r="AC233" s="53">
        <f t="shared" si="57"/>
        <v>13871120.199999999</v>
      </c>
      <c r="AD233" s="55"/>
    </row>
    <row r="234" spans="1:30" s="6" customFormat="1" ht="93.75" customHeight="1" x14ac:dyDescent="0.25">
      <c r="A234" s="51">
        <f>IF(OR(D234=0,D234=""),"",COUNTA($D$20:D234))</f>
        <v>205</v>
      </c>
      <c r="B234" s="9" t="s">
        <v>1002</v>
      </c>
      <c r="C234" s="11" t="s">
        <v>766</v>
      </c>
      <c r="D234" s="16">
        <v>1976</v>
      </c>
      <c r="E234" s="95">
        <v>5811.3</v>
      </c>
      <c r="F234" s="95">
        <v>4377.8</v>
      </c>
      <c r="G234" s="95">
        <v>0</v>
      </c>
      <c r="H234" s="9" t="s">
        <v>729</v>
      </c>
      <c r="I234" s="9"/>
      <c r="J234" s="9"/>
      <c r="K234" s="9"/>
      <c r="L234" s="95">
        <f>565*E234</f>
        <v>3283384.5</v>
      </c>
      <c r="M234" s="95"/>
      <c r="N234" s="95"/>
      <c r="O234" s="95"/>
      <c r="P234" s="95"/>
      <c r="Q234" s="95"/>
      <c r="R234" s="95">
        <f>2338*E234</f>
        <v>13586819.4</v>
      </c>
      <c r="S234" s="95"/>
      <c r="T234" s="95"/>
      <c r="U234" s="95"/>
      <c r="V234" s="95"/>
      <c r="W234" s="95"/>
      <c r="X234" s="95">
        <f t="shared" si="56"/>
        <v>16870203.899999999</v>
      </c>
      <c r="Y234" s="9" t="s">
        <v>2658</v>
      </c>
      <c r="Z234" s="16">
        <v>0</v>
      </c>
      <c r="AA234" s="16">
        <v>0</v>
      </c>
      <c r="AB234" s="16">
        <v>0</v>
      </c>
      <c r="AC234" s="53">
        <f t="shared" si="57"/>
        <v>16870203.899999999</v>
      </c>
      <c r="AD234" s="55"/>
    </row>
    <row r="235" spans="1:30" s="6" customFormat="1" ht="93.75" customHeight="1" x14ac:dyDescent="0.25">
      <c r="A235" s="51">
        <f>IF(OR(D235=0,D235=""),"",COUNTA($D$20:D235))</f>
        <v>206</v>
      </c>
      <c r="B235" s="9" t="s">
        <v>1003</v>
      </c>
      <c r="C235" s="11" t="s">
        <v>767</v>
      </c>
      <c r="D235" s="16">
        <v>1976</v>
      </c>
      <c r="E235" s="95">
        <v>5858.4</v>
      </c>
      <c r="F235" s="95">
        <v>4402.1000000000004</v>
      </c>
      <c r="G235" s="95">
        <v>0</v>
      </c>
      <c r="H235" s="9" t="s">
        <v>729</v>
      </c>
      <c r="I235" s="9"/>
      <c r="J235" s="9"/>
      <c r="K235" s="9"/>
      <c r="L235" s="95">
        <f>565*E235</f>
        <v>3309996</v>
      </c>
      <c r="M235" s="95"/>
      <c r="N235" s="95"/>
      <c r="O235" s="95"/>
      <c r="P235" s="95"/>
      <c r="Q235" s="95"/>
      <c r="R235" s="95">
        <f>2338*E235</f>
        <v>13696939.199999999</v>
      </c>
      <c r="S235" s="95"/>
      <c r="T235" s="95"/>
      <c r="U235" s="95"/>
      <c r="V235" s="95"/>
      <c r="W235" s="95"/>
      <c r="X235" s="95">
        <f t="shared" si="56"/>
        <v>17006935.199999999</v>
      </c>
      <c r="Y235" s="9" t="s">
        <v>2658</v>
      </c>
      <c r="Z235" s="16">
        <v>0</v>
      </c>
      <c r="AA235" s="16">
        <v>0</v>
      </c>
      <c r="AB235" s="16">
        <v>0</v>
      </c>
      <c r="AC235" s="53">
        <f t="shared" si="57"/>
        <v>17006935.199999999</v>
      </c>
      <c r="AD235" s="55"/>
    </row>
    <row r="236" spans="1:30" s="6" customFormat="1" ht="93.75" customHeight="1" x14ac:dyDescent="0.25">
      <c r="A236" s="51">
        <f>IF(OR(D236=0,D236=""),"",COUNTA($D$20:D236))</f>
        <v>207</v>
      </c>
      <c r="B236" s="9" t="s">
        <v>942</v>
      </c>
      <c r="C236" s="11" t="s">
        <v>768</v>
      </c>
      <c r="D236" s="16">
        <v>1982</v>
      </c>
      <c r="E236" s="95">
        <v>34143.11</v>
      </c>
      <c r="F236" s="95">
        <v>26110.71</v>
      </c>
      <c r="G236" s="95">
        <v>685.6</v>
      </c>
      <c r="H236" s="9" t="s">
        <v>732</v>
      </c>
      <c r="I236" s="9"/>
      <c r="J236" s="9"/>
      <c r="K236" s="9"/>
      <c r="L236" s="95"/>
      <c r="M236" s="95"/>
      <c r="N236" s="95"/>
      <c r="O236" s="95"/>
      <c r="P236" s="95"/>
      <c r="Q236" s="95"/>
      <c r="R236" s="95">
        <f>876*E236</f>
        <v>29909364.359999999</v>
      </c>
      <c r="S236" s="95"/>
      <c r="T236" s="95"/>
      <c r="U236" s="95"/>
      <c r="V236" s="95"/>
      <c r="W236" s="95"/>
      <c r="X236" s="95">
        <f t="shared" si="56"/>
        <v>29909364.359999999</v>
      </c>
      <c r="Y236" s="9" t="s">
        <v>2658</v>
      </c>
      <c r="Z236" s="16">
        <v>0</v>
      </c>
      <c r="AA236" s="16">
        <v>0</v>
      </c>
      <c r="AB236" s="16">
        <v>0</v>
      </c>
      <c r="AC236" s="53">
        <f t="shared" si="57"/>
        <v>29909364.359999999</v>
      </c>
      <c r="AD236" s="55"/>
    </row>
    <row r="237" spans="1:30" s="6" customFormat="1" ht="93.75" customHeight="1" x14ac:dyDescent="0.25">
      <c r="A237" s="51">
        <f>IF(OR(D237=0,D237=""),"",COUNTA($D$20:D237))</f>
        <v>208</v>
      </c>
      <c r="B237" s="9" t="s">
        <v>1216</v>
      </c>
      <c r="C237" s="11" t="s">
        <v>770</v>
      </c>
      <c r="D237" s="16">
        <v>1972</v>
      </c>
      <c r="E237" s="95">
        <v>5809.8</v>
      </c>
      <c r="F237" s="95">
        <v>4378.5</v>
      </c>
      <c r="G237" s="95">
        <v>0</v>
      </c>
      <c r="H237" s="9" t="s">
        <v>729</v>
      </c>
      <c r="I237" s="9"/>
      <c r="J237" s="9"/>
      <c r="K237" s="9"/>
      <c r="L237" s="95">
        <f>565*E237</f>
        <v>3282537</v>
      </c>
      <c r="M237" s="95">
        <f>1207*E237</f>
        <v>7012428.6000000006</v>
      </c>
      <c r="N237" s="95"/>
      <c r="O237" s="95">
        <f>855*E237</f>
        <v>4967379</v>
      </c>
      <c r="P237" s="95">
        <f>492*E237</f>
        <v>2858421.6</v>
      </c>
      <c r="Q237" s="95"/>
      <c r="R237" s="95"/>
      <c r="S237" s="95"/>
      <c r="T237" s="95">
        <f>2771*E237</f>
        <v>16098955.800000001</v>
      </c>
      <c r="U237" s="95"/>
      <c r="V237" s="95"/>
      <c r="W237" s="95"/>
      <c r="X237" s="95">
        <f t="shared" si="56"/>
        <v>34219722</v>
      </c>
      <c r="Y237" s="9" t="s">
        <v>2658</v>
      </c>
      <c r="Z237" s="16">
        <v>0</v>
      </c>
      <c r="AA237" s="16">
        <v>0</v>
      </c>
      <c r="AB237" s="16">
        <v>0</v>
      </c>
      <c r="AC237" s="53">
        <f t="shared" si="57"/>
        <v>34219722</v>
      </c>
      <c r="AD237" s="55"/>
    </row>
    <row r="238" spans="1:30" s="6" customFormat="1" ht="93.75" customHeight="1" x14ac:dyDescent="0.25">
      <c r="A238" s="51">
        <f>IF(OR(D238=0,D238=""),"",COUNTA($D$20:D238))</f>
        <v>209</v>
      </c>
      <c r="B238" s="9" t="s">
        <v>1063</v>
      </c>
      <c r="C238" s="11" t="s">
        <v>771</v>
      </c>
      <c r="D238" s="16">
        <v>1993</v>
      </c>
      <c r="E238" s="95">
        <v>5418</v>
      </c>
      <c r="F238" s="95">
        <v>3323.1</v>
      </c>
      <c r="G238" s="95">
        <v>0</v>
      </c>
      <c r="H238" s="9" t="s">
        <v>737</v>
      </c>
      <c r="I238" s="9">
        <v>2</v>
      </c>
      <c r="J238" s="9">
        <v>1</v>
      </c>
      <c r="K238" s="9">
        <v>1</v>
      </c>
      <c r="L238" s="95"/>
      <c r="M238" s="95"/>
      <c r="N238" s="95"/>
      <c r="O238" s="95">
        <f>926*E238</f>
        <v>5017068</v>
      </c>
      <c r="P238" s="95"/>
      <c r="Q238" s="95">
        <f>(4090952.5*J238)+(4098658.56*K238)</f>
        <v>8189611.0600000005</v>
      </c>
      <c r="R238" s="95"/>
      <c r="S238" s="95"/>
      <c r="T238" s="95"/>
      <c r="U238" s="95"/>
      <c r="V238" s="95">
        <f>68*E238</f>
        <v>368424</v>
      </c>
      <c r="W238" s="95"/>
      <c r="X238" s="95">
        <f t="shared" si="56"/>
        <v>13575103.060000001</v>
      </c>
      <c r="Y238" s="9" t="s">
        <v>2658</v>
      </c>
      <c r="Z238" s="16">
        <v>0</v>
      </c>
      <c r="AA238" s="16">
        <v>0</v>
      </c>
      <c r="AB238" s="16">
        <v>0</v>
      </c>
      <c r="AC238" s="53">
        <f t="shared" si="57"/>
        <v>13575103.060000001</v>
      </c>
      <c r="AD238" s="55"/>
    </row>
    <row r="239" spans="1:30" s="6" customFormat="1" ht="93.75" customHeight="1" x14ac:dyDescent="0.25">
      <c r="A239" s="51">
        <f>IF(OR(D239=0,D239=""),"",COUNTA($D$20:D239))</f>
        <v>210</v>
      </c>
      <c r="B239" s="9" t="s">
        <v>1122</v>
      </c>
      <c r="C239" s="11" t="s">
        <v>378</v>
      </c>
      <c r="D239" s="16">
        <v>1969</v>
      </c>
      <c r="E239" s="95">
        <v>3875.2</v>
      </c>
      <c r="F239" s="95">
        <v>2724.7</v>
      </c>
      <c r="G239" s="95">
        <v>0</v>
      </c>
      <c r="H239" s="9" t="s">
        <v>729</v>
      </c>
      <c r="I239" s="9"/>
      <c r="J239" s="9"/>
      <c r="K239" s="9"/>
      <c r="L239" s="95"/>
      <c r="M239" s="95"/>
      <c r="N239" s="95"/>
      <c r="O239" s="95"/>
      <c r="P239" s="95"/>
      <c r="Q239" s="95"/>
      <c r="R239" s="95">
        <f>2338*E239</f>
        <v>9060217.5999999996</v>
      </c>
      <c r="S239" s="95"/>
      <c r="T239" s="95"/>
      <c r="U239" s="95"/>
      <c r="V239" s="95"/>
      <c r="W239" s="95"/>
      <c r="X239" s="95">
        <f t="shared" si="56"/>
        <v>9060217.5999999996</v>
      </c>
      <c r="Y239" s="9" t="s">
        <v>2658</v>
      </c>
      <c r="Z239" s="16">
        <v>0</v>
      </c>
      <c r="AA239" s="16">
        <v>0</v>
      </c>
      <c r="AB239" s="16">
        <v>0</v>
      </c>
      <c r="AC239" s="53">
        <f t="shared" si="57"/>
        <v>9060217.5999999996</v>
      </c>
      <c r="AD239" s="55"/>
    </row>
    <row r="240" spans="1:30" s="6" customFormat="1" ht="93.75" customHeight="1" x14ac:dyDescent="0.25">
      <c r="A240" s="51">
        <f>IF(OR(D240=0,D240=""),"",COUNTA($D$20:D240))</f>
        <v>211</v>
      </c>
      <c r="B240" s="9" t="s">
        <v>1155</v>
      </c>
      <c r="C240" s="11" t="s">
        <v>607</v>
      </c>
      <c r="D240" s="16">
        <v>1973</v>
      </c>
      <c r="E240" s="95">
        <v>3517.3</v>
      </c>
      <c r="F240" s="95">
        <v>2647.6</v>
      </c>
      <c r="G240" s="95">
        <v>0</v>
      </c>
      <c r="H240" s="9" t="s">
        <v>729</v>
      </c>
      <c r="I240" s="9"/>
      <c r="J240" s="9"/>
      <c r="K240" s="9"/>
      <c r="L240" s="95"/>
      <c r="M240" s="95"/>
      <c r="N240" s="95"/>
      <c r="O240" s="95"/>
      <c r="P240" s="95"/>
      <c r="Q240" s="95"/>
      <c r="R240" s="95">
        <f>2338*E240</f>
        <v>8223447.4000000004</v>
      </c>
      <c r="S240" s="95"/>
      <c r="T240" s="95"/>
      <c r="U240" s="95"/>
      <c r="V240" s="95"/>
      <c r="W240" s="95"/>
      <c r="X240" s="95">
        <f t="shared" si="56"/>
        <v>8223447.4000000004</v>
      </c>
      <c r="Y240" s="9" t="s">
        <v>2658</v>
      </c>
      <c r="Z240" s="16">
        <v>0</v>
      </c>
      <c r="AA240" s="16">
        <v>0</v>
      </c>
      <c r="AB240" s="16">
        <v>0</v>
      </c>
      <c r="AC240" s="53">
        <f t="shared" si="57"/>
        <v>8223447.4000000004</v>
      </c>
      <c r="AD240" s="55"/>
    </row>
    <row r="241" spans="1:30" s="6" customFormat="1" ht="93.75" customHeight="1" x14ac:dyDescent="0.25">
      <c r="A241" s="51">
        <f>IF(OR(D241=0,D241=""),"",COUNTA($D$20:D241))</f>
        <v>212</v>
      </c>
      <c r="B241" s="9" t="s">
        <v>953</v>
      </c>
      <c r="C241" s="11" t="s">
        <v>654</v>
      </c>
      <c r="D241" s="16">
        <v>1974</v>
      </c>
      <c r="E241" s="95">
        <v>5799</v>
      </c>
      <c r="F241" s="95">
        <v>4381.8999999999996</v>
      </c>
      <c r="G241" s="95">
        <v>0</v>
      </c>
      <c r="H241" s="9" t="s">
        <v>729</v>
      </c>
      <c r="I241" s="9"/>
      <c r="J241" s="9"/>
      <c r="K241" s="9"/>
      <c r="L241" s="95"/>
      <c r="M241" s="95"/>
      <c r="N241" s="95"/>
      <c r="O241" s="95"/>
      <c r="P241" s="95"/>
      <c r="Q241" s="95"/>
      <c r="R241" s="95">
        <f>2338*E241</f>
        <v>13558062</v>
      </c>
      <c r="S241" s="95"/>
      <c r="T241" s="95"/>
      <c r="U241" s="95"/>
      <c r="V241" s="95"/>
      <c r="W241" s="95"/>
      <c r="X241" s="95">
        <f t="shared" si="56"/>
        <v>13558062</v>
      </c>
      <c r="Y241" s="9" t="s">
        <v>2658</v>
      </c>
      <c r="Z241" s="16">
        <v>0</v>
      </c>
      <c r="AA241" s="16">
        <v>0</v>
      </c>
      <c r="AB241" s="16">
        <v>0</v>
      </c>
      <c r="AC241" s="53">
        <f t="shared" si="57"/>
        <v>13558062</v>
      </c>
      <c r="AD241" s="55"/>
    </row>
    <row r="242" spans="1:30" s="6" customFormat="1" ht="93.75" customHeight="1" x14ac:dyDescent="0.25">
      <c r="A242" s="51">
        <f>IF(OR(D242=0,D242=""),"",COUNTA($D$20:D242))</f>
        <v>213</v>
      </c>
      <c r="B242" s="9" t="s">
        <v>1229</v>
      </c>
      <c r="C242" s="11" t="s">
        <v>105</v>
      </c>
      <c r="D242" s="16">
        <v>1951</v>
      </c>
      <c r="E242" s="95">
        <v>4256.5</v>
      </c>
      <c r="F242" s="95">
        <v>3134.1</v>
      </c>
      <c r="G242" s="95">
        <v>921.7</v>
      </c>
      <c r="H242" s="9" t="s">
        <v>729</v>
      </c>
      <c r="I242" s="9"/>
      <c r="J242" s="9"/>
      <c r="K242" s="9"/>
      <c r="L242" s="95"/>
      <c r="M242" s="95"/>
      <c r="N242" s="95"/>
      <c r="O242" s="95"/>
      <c r="P242" s="95"/>
      <c r="Q242" s="95"/>
      <c r="R242" s="95">
        <f>2338*E242</f>
        <v>9951697</v>
      </c>
      <c r="S242" s="95"/>
      <c r="T242" s="95">
        <f>2771*E242</f>
        <v>11794761.5</v>
      </c>
      <c r="U242" s="95"/>
      <c r="V242" s="95"/>
      <c r="W242" s="95"/>
      <c r="X242" s="95">
        <f t="shared" si="56"/>
        <v>21746458.5</v>
      </c>
      <c r="Y242" s="9" t="s">
        <v>2658</v>
      </c>
      <c r="Z242" s="16">
        <v>0</v>
      </c>
      <c r="AA242" s="16">
        <v>0</v>
      </c>
      <c r="AB242" s="16">
        <v>0</v>
      </c>
      <c r="AC242" s="53">
        <f t="shared" si="57"/>
        <v>21746458.5</v>
      </c>
      <c r="AD242" s="55"/>
    </row>
    <row r="243" spans="1:30" s="6" customFormat="1" ht="93.75" customHeight="1" x14ac:dyDescent="0.25">
      <c r="A243" s="51">
        <f>IF(OR(D243=0,D243=""),"",COUNTA($D$20:D243))</f>
        <v>214</v>
      </c>
      <c r="B243" s="9" t="s">
        <v>1244</v>
      </c>
      <c r="C243" s="11" t="s">
        <v>124</v>
      </c>
      <c r="D243" s="16">
        <v>1951</v>
      </c>
      <c r="E243" s="95">
        <v>1178.5999999999999</v>
      </c>
      <c r="F243" s="95">
        <v>709.1</v>
      </c>
      <c r="G243" s="95">
        <v>469.49999999999989</v>
      </c>
      <c r="H243" s="9" t="s">
        <v>725</v>
      </c>
      <c r="I243" s="9"/>
      <c r="J243" s="9"/>
      <c r="K243" s="9"/>
      <c r="L243" s="95"/>
      <c r="M243" s="95"/>
      <c r="N243" s="95"/>
      <c r="O243" s="95"/>
      <c r="P243" s="95"/>
      <c r="Q243" s="95"/>
      <c r="R243" s="95">
        <f>5074*E243</f>
        <v>5980216.3999999994</v>
      </c>
      <c r="S243" s="95"/>
      <c r="T243" s="95"/>
      <c r="U243" s="95"/>
      <c r="V243" s="95"/>
      <c r="W243" s="95"/>
      <c r="X243" s="95">
        <f t="shared" si="56"/>
        <v>5980216.3999999994</v>
      </c>
      <c r="Y243" s="9" t="s">
        <v>2658</v>
      </c>
      <c r="Z243" s="16">
        <v>0</v>
      </c>
      <c r="AA243" s="16">
        <v>0</v>
      </c>
      <c r="AB243" s="16">
        <v>0</v>
      </c>
      <c r="AC243" s="53">
        <f t="shared" si="57"/>
        <v>5980216.3999999994</v>
      </c>
      <c r="AD243" s="55"/>
    </row>
    <row r="244" spans="1:30" s="6" customFormat="1" ht="93.75" customHeight="1" x14ac:dyDescent="0.25">
      <c r="A244" s="51">
        <f>IF(OR(D244=0,D244=""),"",COUNTA($D$20:D244))</f>
        <v>215</v>
      </c>
      <c r="B244" s="9" t="s">
        <v>997</v>
      </c>
      <c r="C244" s="11" t="s">
        <v>125</v>
      </c>
      <c r="D244" s="16">
        <v>1958</v>
      </c>
      <c r="E244" s="95">
        <v>9866.6</v>
      </c>
      <c r="F244" s="95">
        <v>5030.1000000000004</v>
      </c>
      <c r="G244" s="95">
        <v>1103.9000000000001</v>
      </c>
      <c r="H244" s="9" t="s">
        <v>729</v>
      </c>
      <c r="I244" s="9"/>
      <c r="J244" s="9"/>
      <c r="K244" s="9"/>
      <c r="L244" s="95"/>
      <c r="M244" s="95"/>
      <c r="N244" s="95"/>
      <c r="O244" s="95"/>
      <c r="P244" s="95"/>
      <c r="Q244" s="95"/>
      <c r="R244" s="95">
        <f>2338*E244</f>
        <v>23068110.800000001</v>
      </c>
      <c r="S244" s="95"/>
      <c r="T244" s="95"/>
      <c r="U244" s="95"/>
      <c r="V244" s="95"/>
      <c r="W244" s="95"/>
      <c r="X244" s="95">
        <f t="shared" si="56"/>
        <v>23068110.800000001</v>
      </c>
      <c r="Y244" s="9" t="s">
        <v>2658</v>
      </c>
      <c r="Z244" s="16">
        <v>0</v>
      </c>
      <c r="AA244" s="16">
        <v>0</v>
      </c>
      <c r="AB244" s="16">
        <v>0</v>
      </c>
      <c r="AC244" s="53">
        <f t="shared" si="57"/>
        <v>23068110.800000001</v>
      </c>
      <c r="AD244" s="55"/>
    </row>
    <row r="245" spans="1:30" s="7" customFormat="1" ht="93.75" customHeight="1" x14ac:dyDescent="0.25">
      <c r="A245" s="51">
        <f>IF(OR(D245=0,D245=""),"",COUNTA($D$20:D245))</f>
        <v>216</v>
      </c>
      <c r="B245" s="9" t="s">
        <v>1083</v>
      </c>
      <c r="C245" s="11" t="s">
        <v>743</v>
      </c>
      <c r="D245" s="16">
        <v>1999</v>
      </c>
      <c r="E245" s="95">
        <v>18327.900000000001</v>
      </c>
      <c r="F245" s="95">
        <v>13357.1</v>
      </c>
      <c r="G245" s="95">
        <v>288</v>
      </c>
      <c r="H245" s="9" t="s">
        <v>730</v>
      </c>
      <c r="I245" s="9">
        <v>1</v>
      </c>
      <c r="J245" s="9">
        <v>1</v>
      </c>
      <c r="K245" s="9"/>
      <c r="L245" s="95"/>
      <c r="M245" s="95"/>
      <c r="N245" s="95"/>
      <c r="O245" s="95"/>
      <c r="P245" s="95"/>
      <c r="Q245" s="95">
        <f>4023848*J245</f>
        <v>4023848</v>
      </c>
      <c r="R245" s="95"/>
      <c r="S245" s="95"/>
      <c r="T245" s="95"/>
      <c r="U245" s="95"/>
      <c r="V245" s="95">
        <f>48*E245</f>
        <v>879739.20000000007</v>
      </c>
      <c r="W245" s="95"/>
      <c r="X245" s="95">
        <f t="shared" si="56"/>
        <v>4903587.2</v>
      </c>
      <c r="Y245" s="9" t="s">
        <v>2658</v>
      </c>
      <c r="Z245" s="16">
        <v>0</v>
      </c>
      <c r="AA245" s="16">
        <v>0</v>
      </c>
      <c r="AB245" s="16">
        <v>0</v>
      </c>
      <c r="AC245" s="53">
        <f t="shared" si="57"/>
        <v>4903587.2</v>
      </c>
    </row>
    <row r="246" spans="1:30" s="7" customFormat="1" ht="93.75" customHeight="1" x14ac:dyDescent="0.25">
      <c r="A246" s="51">
        <f>IF(OR(D246=0,D246=""),"",COUNTA($D$20:D246))</f>
        <v>217</v>
      </c>
      <c r="B246" s="9" t="s">
        <v>2318</v>
      </c>
      <c r="C246" s="11" t="s">
        <v>126</v>
      </c>
      <c r="D246" s="16">
        <v>1968</v>
      </c>
      <c r="E246" s="95">
        <v>593.4</v>
      </c>
      <c r="F246" s="95">
        <v>545.70000000000005</v>
      </c>
      <c r="G246" s="95">
        <v>0</v>
      </c>
      <c r="H246" s="9" t="s">
        <v>725</v>
      </c>
      <c r="I246" s="9"/>
      <c r="J246" s="9"/>
      <c r="K246" s="9"/>
      <c r="L246" s="95"/>
      <c r="M246" s="95"/>
      <c r="N246" s="95"/>
      <c r="O246" s="95"/>
      <c r="P246" s="95"/>
      <c r="Q246" s="95"/>
      <c r="R246" s="95">
        <f>5074*E246</f>
        <v>3010911.6</v>
      </c>
      <c r="S246" s="95"/>
      <c r="T246" s="95"/>
      <c r="U246" s="95"/>
      <c r="V246" s="95"/>
      <c r="W246" s="95"/>
      <c r="X246" s="95">
        <f t="shared" ref="X246:X308" si="60">L246+M246+N246+O246+P246+Q246+R246+S246+T246+U246+V246+W246</f>
        <v>3010911.6</v>
      </c>
      <c r="Y246" s="9" t="s">
        <v>2658</v>
      </c>
      <c r="Z246" s="16">
        <v>0</v>
      </c>
      <c r="AA246" s="16">
        <v>0</v>
      </c>
      <c r="AB246" s="16">
        <v>0</v>
      </c>
      <c r="AC246" s="53">
        <f t="shared" ref="AC246:AC308" si="61">X246-(Z246+AA246+AB246)</f>
        <v>3010911.6</v>
      </c>
    </row>
    <row r="247" spans="1:30" s="6" customFormat="1" ht="93.75" customHeight="1" x14ac:dyDescent="0.25">
      <c r="A247" s="51">
        <f>IF(OR(D247=0,D247=""),"",COUNTA($D$20:D247))</f>
        <v>218</v>
      </c>
      <c r="B247" s="9" t="s">
        <v>985</v>
      </c>
      <c r="C247" s="11" t="s">
        <v>127</v>
      </c>
      <c r="D247" s="16">
        <v>1959</v>
      </c>
      <c r="E247" s="95">
        <v>2735</v>
      </c>
      <c r="F247" s="95">
        <v>2066.3000000000002</v>
      </c>
      <c r="G247" s="95">
        <v>0</v>
      </c>
      <c r="H247" s="9" t="s">
        <v>728</v>
      </c>
      <c r="I247" s="9"/>
      <c r="J247" s="9"/>
      <c r="K247" s="9"/>
      <c r="L247" s="95">
        <f>565*E247</f>
        <v>1545275</v>
      </c>
      <c r="M247" s="95">
        <f>1207*E247</f>
        <v>3301145</v>
      </c>
      <c r="N247" s="95">
        <f>484*E247</f>
        <v>1323740</v>
      </c>
      <c r="O247" s="95">
        <f>855*E247</f>
        <v>2338425</v>
      </c>
      <c r="P247" s="95">
        <f>492*E247</f>
        <v>1345620</v>
      </c>
      <c r="Q247" s="95"/>
      <c r="R247" s="95">
        <f>2338*E247</f>
        <v>6394430</v>
      </c>
      <c r="S247" s="95">
        <f>297*E247</f>
        <v>812295</v>
      </c>
      <c r="T247" s="95">
        <f>2771*E247</f>
        <v>7578685</v>
      </c>
      <c r="U247" s="95">
        <f>102*E247</f>
        <v>278970</v>
      </c>
      <c r="V247" s="95">
        <f>35*E247</f>
        <v>95725</v>
      </c>
      <c r="W247" s="95">
        <f>(L247+M247+N247+O247+P247+Q247+R247+S247+T247+U247)*0.0214</f>
        <v>533257.71899999992</v>
      </c>
      <c r="X247" s="95">
        <f t="shared" si="60"/>
        <v>25547567.719000001</v>
      </c>
      <c r="Y247" s="9" t="s">
        <v>2658</v>
      </c>
      <c r="Z247" s="16">
        <v>0</v>
      </c>
      <c r="AA247" s="16">
        <v>0</v>
      </c>
      <c r="AB247" s="16">
        <v>0</v>
      </c>
      <c r="AC247" s="53">
        <f t="shared" si="61"/>
        <v>25547567.719000001</v>
      </c>
      <c r="AD247" s="55"/>
    </row>
    <row r="248" spans="1:30" s="6" customFormat="1" ht="93" customHeight="1" x14ac:dyDescent="0.25">
      <c r="A248" s="51">
        <f>IF(OR(D248=0,D248=""),"",COUNTA($D$20:D248))</f>
        <v>219</v>
      </c>
      <c r="B248" s="9" t="s">
        <v>1160</v>
      </c>
      <c r="C248" s="11" t="s">
        <v>128</v>
      </c>
      <c r="D248" s="16">
        <v>1959</v>
      </c>
      <c r="E248" s="95">
        <v>3312</v>
      </c>
      <c r="F248" s="95">
        <v>2158.3000000000002</v>
      </c>
      <c r="G248" s="95">
        <v>624.6</v>
      </c>
      <c r="H248" s="9" t="s">
        <v>728</v>
      </c>
      <c r="I248" s="9"/>
      <c r="J248" s="9"/>
      <c r="K248" s="9"/>
      <c r="L248" s="95"/>
      <c r="M248" s="95"/>
      <c r="N248" s="95"/>
      <c r="O248" s="95"/>
      <c r="P248" s="95"/>
      <c r="Q248" s="95"/>
      <c r="R248" s="95">
        <f>2338*E248</f>
        <v>7743456</v>
      </c>
      <c r="S248" s="95"/>
      <c r="T248" s="95"/>
      <c r="U248" s="95"/>
      <c r="V248" s="95"/>
      <c r="W248" s="95">
        <f>(L248+M248+N248+O248+P248+Q248+R248+S248+T248+U248)*0.0214</f>
        <v>165709.9584</v>
      </c>
      <c r="X248" s="95">
        <f t="shared" si="60"/>
        <v>7909165.9583999999</v>
      </c>
      <c r="Y248" s="9" t="s">
        <v>2658</v>
      </c>
      <c r="Z248" s="16">
        <v>0</v>
      </c>
      <c r="AA248" s="16">
        <v>0</v>
      </c>
      <c r="AB248" s="16">
        <v>0</v>
      </c>
      <c r="AC248" s="53">
        <f t="shared" si="61"/>
        <v>7909165.9583999999</v>
      </c>
      <c r="AD248" s="55"/>
    </row>
    <row r="249" spans="1:30" s="6" customFormat="1" ht="93" customHeight="1" x14ac:dyDescent="0.25">
      <c r="A249" s="51">
        <f>IF(OR(D249=0,D249=""),"",COUNTA($D$20:D249))</f>
        <v>220</v>
      </c>
      <c r="B249" s="9" t="s">
        <v>1199</v>
      </c>
      <c r="C249" s="11" t="s">
        <v>129</v>
      </c>
      <c r="D249" s="16">
        <v>1974</v>
      </c>
      <c r="E249" s="95">
        <v>802.1</v>
      </c>
      <c r="F249" s="95">
        <v>259.10000000000002</v>
      </c>
      <c r="G249" s="95">
        <v>424.4</v>
      </c>
      <c r="H249" s="9" t="s">
        <v>725</v>
      </c>
      <c r="I249" s="9"/>
      <c r="J249" s="9"/>
      <c r="K249" s="9"/>
      <c r="L249" s="95"/>
      <c r="M249" s="95"/>
      <c r="N249" s="95"/>
      <c r="O249" s="95"/>
      <c r="P249" s="95"/>
      <c r="Q249" s="95"/>
      <c r="R249" s="95">
        <f>5074*E249</f>
        <v>4069855.4</v>
      </c>
      <c r="S249" s="95"/>
      <c r="T249" s="95">
        <f>4807*E249</f>
        <v>3855694.7</v>
      </c>
      <c r="U249" s="95"/>
      <c r="V249" s="95"/>
      <c r="W249" s="95"/>
      <c r="X249" s="95">
        <f t="shared" si="60"/>
        <v>7925550.0999999996</v>
      </c>
      <c r="Y249" s="9" t="s">
        <v>2658</v>
      </c>
      <c r="Z249" s="16">
        <v>0</v>
      </c>
      <c r="AA249" s="16">
        <v>0</v>
      </c>
      <c r="AB249" s="16">
        <v>0</v>
      </c>
      <c r="AC249" s="53">
        <f t="shared" si="61"/>
        <v>7925550.0999999996</v>
      </c>
      <c r="AD249" s="55"/>
    </row>
    <row r="250" spans="1:30" s="6" customFormat="1" ht="93.6" customHeight="1" x14ac:dyDescent="0.25">
      <c r="A250" s="51">
        <f>IF(OR(D250=0,D250=""),"",COUNTA($D$20:D250))</f>
        <v>221</v>
      </c>
      <c r="B250" s="9" t="s">
        <v>2319</v>
      </c>
      <c r="C250" s="11" t="s">
        <v>130</v>
      </c>
      <c r="D250" s="16">
        <v>1959</v>
      </c>
      <c r="E250" s="95">
        <v>1312.1</v>
      </c>
      <c r="F250" s="95">
        <v>1176.8</v>
      </c>
      <c r="G250" s="95">
        <v>0</v>
      </c>
      <c r="H250" s="9" t="s">
        <v>727</v>
      </c>
      <c r="I250" s="9"/>
      <c r="J250" s="9"/>
      <c r="K250" s="9"/>
      <c r="L250" s="95"/>
      <c r="M250" s="95"/>
      <c r="N250" s="95"/>
      <c r="O250" s="95"/>
      <c r="P250" s="95"/>
      <c r="Q250" s="95"/>
      <c r="R250" s="95">
        <f>5074*E250</f>
        <v>6657595.3999999994</v>
      </c>
      <c r="S250" s="95"/>
      <c r="T250" s="95"/>
      <c r="U250" s="95"/>
      <c r="V250" s="95"/>
      <c r="W250" s="9"/>
      <c r="X250" s="95">
        <f t="shared" si="60"/>
        <v>6657595.3999999994</v>
      </c>
      <c r="Y250" s="9" t="s">
        <v>2658</v>
      </c>
      <c r="Z250" s="16">
        <v>0</v>
      </c>
      <c r="AA250" s="16">
        <v>0</v>
      </c>
      <c r="AB250" s="16">
        <v>0</v>
      </c>
      <c r="AC250" s="53">
        <f t="shared" si="61"/>
        <v>6657595.3999999994</v>
      </c>
      <c r="AD250" s="55"/>
    </row>
    <row r="251" spans="1:30" s="6" customFormat="1" ht="93.6" customHeight="1" x14ac:dyDescent="0.25">
      <c r="A251" s="51">
        <f>IF(OR(D251=0,D251=""),"",COUNTA($D$20:D251))</f>
        <v>222</v>
      </c>
      <c r="B251" s="9" t="s">
        <v>1254</v>
      </c>
      <c r="C251" s="11" t="s">
        <v>131</v>
      </c>
      <c r="D251" s="16">
        <v>1959</v>
      </c>
      <c r="E251" s="95">
        <v>437.8</v>
      </c>
      <c r="F251" s="95">
        <v>352.3</v>
      </c>
      <c r="G251" s="95">
        <v>0</v>
      </c>
      <c r="H251" s="9" t="s">
        <v>725</v>
      </c>
      <c r="I251" s="9"/>
      <c r="J251" s="9"/>
      <c r="K251" s="9"/>
      <c r="L251" s="95"/>
      <c r="M251" s="95"/>
      <c r="N251" s="95"/>
      <c r="O251" s="95"/>
      <c r="P251" s="95"/>
      <c r="Q251" s="95"/>
      <c r="R251" s="95">
        <f>5074*E251</f>
        <v>2221397.2000000002</v>
      </c>
      <c r="S251" s="95"/>
      <c r="T251" s="95"/>
      <c r="U251" s="95"/>
      <c r="V251" s="95"/>
      <c r="W251" s="95"/>
      <c r="X251" s="95">
        <f t="shared" si="60"/>
        <v>2221397.2000000002</v>
      </c>
      <c r="Y251" s="9" t="s">
        <v>2658</v>
      </c>
      <c r="Z251" s="16">
        <v>0</v>
      </c>
      <c r="AA251" s="16">
        <v>0</v>
      </c>
      <c r="AB251" s="16">
        <v>0</v>
      </c>
      <c r="AC251" s="53">
        <f t="shared" si="61"/>
        <v>2221397.2000000002</v>
      </c>
      <c r="AD251" s="55"/>
    </row>
    <row r="252" spans="1:30" s="6" customFormat="1" ht="93.6" customHeight="1" x14ac:dyDescent="0.25">
      <c r="A252" s="51">
        <f>IF(OR(D252=0,D252=""),"",COUNTA($D$20:D252))</f>
        <v>223</v>
      </c>
      <c r="B252" s="9" t="s">
        <v>1194</v>
      </c>
      <c r="C252" s="11" t="s">
        <v>135</v>
      </c>
      <c r="D252" s="16">
        <v>1961</v>
      </c>
      <c r="E252" s="95">
        <v>2159.6999999999998</v>
      </c>
      <c r="F252" s="95">
        <v>1979.8</v>
      </c>
      <c r="G252" s="95">
        <v>0</v>
      </c>
      <c r="H252" s="9" t="s">
        <v>728</v>
      </c>
      <c r="I252" s="9"/>
      <c r="J252" s="9"/>
      <c r="K252" s="9"/>
      <c r="L252" s="95"/>
      <c r="M252" s="95"/>
      <c r="N252" s="95"/>
      <c r="O252" s="95"/>
      <c r="P252" s="95"/>
      <c r="Q252" s="95"/>
      <c r="R252" s="95">
        <f>2338*E252</f>
        <v>5049378.5999999996</v>
      </c>
      <c r="S252" s="95"/>
      <c r="T252" s="95"/>
      <c r="U252" s="95"/>
      <c r="V252" s="95"/>
      <c r="W252" s="95"/>
      <c r="X252" s="95">
        <f t="shared" si="60"/>
        <v>5049378.5999999996</v>
      </c>
      <c r="Y252" s="9" t="s">
        <v>2658</v>
      </c>
      <c r="Z252" s="16">
        <v>0</v>
      </c>
      <c r="AA252" s="16">
        <v>0</v>
      </c>
      <c r="AB252" s="16">
        <v>0</v>
      </c>
      <c r="AC252" s="53">
        <f t="shared" si="61"/>
        <v>5049378.5999999996</v>
      </c>
      <c r="AD252" s="55"/>
    </row>
    <row r="253" spans="1:30" s="6" customFormat="1" ht="93.6" customHeight="1" x14ac:dyDescent="0.25">
      <c r="A253" s="51">
        <f>IF(OR(D253=0,D253=""),"",COUNTA($D$20:D253))</f>
        <v>224</v>
      </c>
      <c r="B253" s="9" t="s">
        <v>1152</v>
      </c>
      <c r="C253" s="11" t="s">
        <v>746</v>
      </c>
      <c r="D253" s="16">
        <v>1982</v>
      </c>
      <c r="E253" s="95">
        <v>3014.3</v>
      </c>
      <c r="F253" s="95">
        <v>1843.6</v>
      </c>
      <c r="G253" s="95">
        <v>1170.7</v>
      </c>
      <c r="H253" s="9" t="s">
        <v>729</v>
      </c>
      <c r="I253" s="9"/>
      <c r="J253" s="9"/>
      <c r="K253" s="9"/>
      <c r="L253" s="95">
        <f>565*E253</f>
        <v>1703079.5</v>
      </c>
      <c r="M253" s="95">
        <f>1207*E253</f>
        <v>3638260.1</v>
      </c>
      <c r="N253" s="95"/>
      <c r="O253" s="95">
        <f>855*E253</f>
        <v>2577226.5</v>
      </c>
      <c r="P253" s="95">
        <f>492*E253</f>
        <v>1483035.6</v>
      </c>
      <c r="Q253" s="95"/>
      <c r="R253" s="95"/>
      <c r="S253" s="95"/>
      <c r="T253" s="95"/>
      <c r="U253" s="95"/>
      <c r="V253" s="95"/>
      <c r="W253" s="9"/>
      <c r="X253" s="95">
        <f t="shared" si="60"/>
        <v>9401601.6999999993</v>
      </c>
      <c r="Y253" s="9" t="s">
        <v>2658</v>
      </c>
      <c r="Z253" s="16">
        <v>0</v>
      </c>
      <c r="AA253" s="16">
        <v>0</v>
      </c>
      <c r="AB253" s="16">
        <v>0</v>
      </c>
      <c r="AC253" s="53">
        <f t="shared" si="61"/>
        <v>9401601.6999999993</v>
      </c>
      <c r="AD253" s="55"/>
    </row>
    <row r="254" spans="1:30" s="6" customFormat="1" ht="93.6" customHeight="1" x14ac:dyDescent="0.25">
      <c r="A254" s="51">
        <f>IF(OR(D254=0,D254=""),"",COUNTA($D$20:D254))</f>
        <v>225</v>
      </c>
      <c r="B254" s="9" t="s">
        <v>1031</v>
      </c>
      <c r="C254" s="11" t="s">
        <v>745</v>
      </c>
      <c r="D254" s="16">
        <v>1990</v>
      </c>
      <c r="E254" s="95">
        <v>5256.24</v>
      </c>
      <c r="F254" s="95">
        <v>2261</v>
      </c>
      <c r="G254" s="95">
        <v>769</v>
      </c>
      <c r="H254" s="9" t="s">
        <v>732</v>
      </c>
      <c r="I254" s="9">
        <v>1</v>
      </c>
      <c r="J254" s="9">
        <v>1</v>
      </c>
      <c r="K254" s="9"/>
      <c r="L254" s="95"/>
      <c r="M254" s="95"/>
      <c r="N254" s="95"/>
      <c r="O254" s="95"/>
      <c r="P254" s="95"/>
      <c r="Q254" s="95">
        <f>4023848*J254</f>
        <v>4023848</v>
      </c>
      <c r="R254" s="95"/>
      <c r="S254" s="95"/>
      <c r="T254" s="95"/>
      <c r="U254" s="95"/>
      <c r="V254" s="95">
        <f>48*E254</f>
        <v>252299.51999999999</v>
      </c>
      <c r="W254" s="9"/>
      <c r="X254" s="95">
        <f t="shared" si="60"/>
        <v>4276147.5199999996</v>
      </c>
      <c r="Y254" s="9" t="s">
        <v>2658</v>
      </c>
      <c r="Z254" s="16">
        <v>0</v>
      </c>
      <c r="AA254" s="16">
        <v>0</v>
      </c>
      <c r="AB254" s="16">
        <v>0</v>
      </c>
      <c r="AC254" s="53">
        <f t="shared" si="61"/>
        <v>4276147.5199999996</v>
      </c>
      <c r="AD254" s="55"/>
    </row>
    <row r="255" spans="1:30" s="6" customFormat="1" ht="93.6" customHeight="1" x14ac:dyDescent="0.25">
      <c r="A255" s="51">
        <f>IF(OR(D255=0,D255=""),"",COUNTA($D$20:D255))</f>
        <v>226</v>
      </c>
      <c r="B255" s="9" t="s">
        <v>1172</v>
      </c>
      <c r="C255" s="11" t="s">
        <v>747</v>
      </c>
      <c r="D255" s="16">
        <v>1971</v>
      </c>
      <c r="E255" s="95">
        <v>3262.61</v>
      </c>
      <c r="F255" s="95">
        <v>2345.11</v>
      </c>
      <c r="G255" s="95">
        <v>0</v>
      </c>
      <c r="H255" s="9" t="s">
        <v>732</v>
      </c>
      <c r="I255" s="9">
        <v>1</v>
      </c>
      <c r="J255" s="9">
        <v>1</v>
      </c>
      <c r="K255" s="9"/>
      <c r="L255" s="95"/>
      <c r="M255" s="95"/>
      <c r="N255" s="95"/>
      <c r="O255" s="95"/>
      <c r="P255" s="95"/>
      <c r="Q255" s="95">
        <f>4023848*J255</f>
        <v>4023848</v>
      </c>
      <c r="R255" s="95"/>
      <c r="S255" s="95"/>
      <c r="T255" s="95"/>
      <c r="U255" s="95"/>
      <c r="V255" s="95">
        <f>48*E255</f>
        <v>156605.28</v>
      </c>
      <c r="W255" s="9"/>
      <c r="X255" s="95">
        <f t="shared" si="60"/>
        <v>4180453.28</v>
      </c>
      <c r="Y255" s="9" t="s">
        <v>2658</v>
      </c>
      <c r="Z255" s="16">
        <v>0</v>
      </c>
      <c r="AA255" s="16">
        <v>0</v>
      </c>
      <c r="AB255" s="16">
        <v>0</v>
      </c>
      <c r="AC255" s="53">
        <f t="shared" si="61"/>
        <v>4180453.28</v>
      </c>
      <c r="AD255" s="55"/>
    </row>
    <row r="256" spans="1:30" s="6" customFormat="1" ht="93.6" customHeight="1" x14ac:dyDescent="0.25">
      <c r="A256" s="51">
        <f>IF(OR(D256=0,D256=""),"",COUNTA($D$20:D256))</f>
        <v>227</v>
      </c>
      <c r="B256" s="9" t="s">
        <v>937</v>
      </c>
      <c r="C256" s="11" t="s">
        <v>748</v>
      </c>
      <c r="D256" s="16">
        <v>1987</v>
      </c>
      <c r="E256" s="95">
        <v>17608.72</v>
      </c>
      <c r="F256" s="95">
        <v>11403.32</v>
      </c>
      <c r="G256" s="95">
        <v>33</v>
      </c>
      <c r="H256" s="9" t="s">
        <v>732</v>
      </c>
      <c r="I256" s="9">
        <v>6</v>
      </c>
      <c r="J256" s="9">
        <v>6</v>
      </c>
      <c r="K256" s="9"/>
      <c r="L256" s="95"/>
      <c r="M256" s="95"/>
      <c r="N256" s="95"/>
      <c r="O256" s="95"/>
      <c r="P256" s="95"/>
      <c r="Q256" s="95">
        <f>4023848*J256</f>
        <v>24143088</v>
      </c>
      <c r="R256" s="95"/>
      <c r="S256" s="95"/>
      <c r="T256" s="95"/>
      <c r="U256" s="95"/>
      <c r="V256" s="95">
        <f>48*E256</f>
        <v>845218.56</v>
      </c>
      <c r="W256" s="9"/>
      <c r="X256" s="95">
        <f t="shared" si="60"/>
        <v>24988306.559999999</v>
      </c>
      <c r="Y256" s="9" t="s">
        <v>2658</v>
      </c>
      <c r="Z256" s="16">
        <v>0</v>
      </c>
      <c r="AA256" s="16">
        <v>0</v>
      </c>
      <c r="AB256" s="16">
        <v>0</v>
      </c>
      <c r="AC256" s="53">
        <f t="shared" si="61"/>
        <v>24988306.559999999</v>
      </c>
      <c r="AD256" s="55"/>
    </row>
    <row r="257" spans="1:30" s="6" customFormat="1" ht="93.6" customHeight="1" x14ac:dyDescent="0.25">
      <c r="A257" s="51">
        <f>IF(OR(D257=0,D257=""),"",COUNTA($D$20:D257))</f>
        <v>228</v>
      </c>
      <c r="B257" s="9" t="s">
        <v>1164</v>
      </c>
      <c r="C257" s="11" t="s">
        <v>749</v>
      </c>
      <c r="D257" s="16">
        <v>1988</v>
      </c>
      <c r="E257" s="95">
        <v>7836.1</v>
      </c>
      <c r="F257" s="95">
        <v>5773.3</v>
      </c>
      <c r="G257" s="95">
        <v>0</v>
      </c>
      <c r="H257" s="9" t="s">
        <v>732</v>
      </c>
      <c r="I257" s="9">
        <v>1</v>
      </c>
      <c r="J257" s="9">
        <v>1</v>
      </c>
      <c r="K257" s="9"/>
      <c r="L257" s="95"/>
      <c r="M257" s="95"/>
      <c r="N257" s="95"/>
      <c r="O257" s="95"/>
      <c r="P257" s="95"/>
      <c r="Q257" s="95">
        <f>4023848*J257</f>
        <v>4023848</v>
      </c>
      <c r="R257" s="95"/>
      <c r="S257" s="95"/>
      <c r="T257" s="95"/>
      <c r="U257" s="95"/>
      <c r="V257" s="95">
        <f>48*E257</f>
        <v>376132.80000000005</v>
      </c>
      <c r="W257" s="9"/>
      <c r="X257" s="95">
        <f t="shared" si="60"/>
        <v>4399980.8</v>
      </c>
      <c r="Y257" s="9" t="s">
        <v>2658</v>
      </c>
      <c r="Z257" s="16">
        <v>0</v>
      </c>
      <c r="AA257" s="16">
        <v>0</v>
      </c>
      <c r="AB257" s="16">
        <v>0</v>
      </c>
      <c r="AC257" s="53">
        <f t="shared" si="61"/>
        <v>4399980.8</v>
      </c>
      <c r="AD257" s="55"/>
    </row>
    <row r="258" spans="1:30" s="6" customFormat="1" ht="93.6" customHeight="1" x14ac:dyDescent="0.25">
      <c r="A258" s="51">
        <f>IF(OR(D258=0,D258=""),"",COUNTA($D$20:D258))</f>
        <v>229</v>
      </c>
      <c r="B258" s="9" t="s">
        <v>1103</v>
      </c>
      <c r="C258" s="11" t="s">
        <v>751</v>
      </c>
      <c r="D258" s="16">
        <v>1988</v>
      </c>
      <c r="E258" s="95">
        <v>12599.6</v>
      </c>
      <c r="F258" s="95">
        <v>10449.6</v>
      </c>
      <c r="G258" s="95">
        <v>0</v>
      </c>
      <c r="H258" s="9" t="s">
        <v>732</v>
      </c>
      <c r="I258" s="9"/>
      <c r="J258" s="9"/>
      <c r="K258" s="9"/>
      <c r="L258" s="95"/>
      <c r="M258" s="95"/>
      <c r="N258" s="95"/>
      <c r="O258" s="95"/>
      <c r="P258" s="95"/>
      <c r="Q258" s="95"/>
      <c r="R258" s="95">
        <f>876*E258</f>
        <v>11037249.6</v>
      </c>
      <c r="S258" s="95"/>
      <c r="T258" s="95"/>
      <c r="U258" s="95"/>
      <c r="V258" s="95"/>
      <c r="W258" s="9"/>
      <c r="X258" s="95">
        <f t="shared" si="60"/>
        <v>11037249.6</v>
      </c>
      <c r="Y258" s="9" t="s">
        <v>2658</v>
      </c>
      <c r="Z258" s="16">
        <v>0</v>
      </c>
      <c r="AA258" s="16">
        <v>0</v>
      </c>
      <c r="AB258" s="16">
        <v>0</v>
      </c>
      <c r="AC258" s="53">
        <f t="shared" si="61"/>
        <v>11037249.6</v>
      </c>
      <c r="AD258" s="55"/>
    </row>
    <row r="259" spans="1:30" s="6" customFormat="1" ht="93.6" customHeight="1" x14ac:dyDescent="0.25">
      <c r="A259" s="51">
        <f>IF(OR(D259=0,D259=""),"",COUNTA($D$20:D259))</f>
        <v>230</v>
      </c>
      <c r="B259" s="9" t="s">
        <v>2320</v>
      </c>
      <c r="C259" s="11" t="s">
        <v>137</v>
      </c>
      <c r="D259" s="16">
        <v>1962</v>
      </c>
      <c r="E259" s="95">
        <v>3920</v>
      </c>
      <c r="F259" s="95">
        <v>2522.3000000000002</v>
      </c>
      <c r="G259" s="95">
        <v>70.599999999999994</v>
      </c>
      <c r="H259" s="9" t="s">
        <v>728</v>
      </c>
      <c r="I259" s="9"/>
      <c r="J259" s="9"/>
      <c r="K259" s="9"/>
      <c r="L259" s="95"/>
      <c r="M259" s="95"/>
      <c r="N259" s="95">
        <f>484*E259</f>
        <v>1897280</v>
      </c>
      <c r="O259" s="95"/>
      <c r="P259" s="95"/>
      <c r="Q259" s="95"/>
      <c r="R259" s="95">
        <f>2338*E259</f>
        <v>9164960</v>
      </c>
      <c r="S259" s="95"/>
      <c r="T259" s="95">
        <f>2771*E259</f>
        <v>10862320</v>
      </c>
      <c r="U259" s="95">
        <f>102*E259</f>
        <v>399840</v>
      </c>
      <c r="V259" s="95">
        <f>35*E259</f>
        <v>137200</v>
      </c>
      <c r="W259" s="95">
        <f>(L259+M259+N259+O259+P259+Q259+R259+S259+T259+U259)*0.0214</f>
        <v>477742.16</v>
      </c>
      <c r="X259" s="95">
        <f t="shared" si="60"/>
        <v>22939342.16</v>
      </c>
      <c r="Y259" s="9" t="s">
        <v>2658</v>
      </c>
      <c r="Z259" s="16">
        <v>0</v>
      </c>
      <c r="AA259" s="16">
        <v>0</v>
      </c>
      <c r="AB259" s="16">
        <v>0</v>
      </c>
      <c r="AC259" s="53">
        <f t="shared" si="61"/>
        <v>22939342.16</v>
      </c>
      <c r="AD259" s="55"/>
    </row>
    <row r="260" spans="1:30" s="6" customFormat="1" ht="93.6" customHeight="1" x14ac:dyDescent="0.25">
      <c r="A260" s="51">
        <f>IF(OR(D260=0,D260=""),"",COUNTA($D$20:D260))</f>
        <v>231</v>
      </c>
      <c r="B260" s="9" t="s">
        <v>1193</v>
      </c>
      <c r="C260" s="11" t="s">
        <v>139</v>
      </c>
      <c r="D260" s="16">
        <v>1964</v>
      </c>
      <c r="E260" s="95">
        <v>4640.7</v>
      </c>
      <c r="F260" s="95">
        <v>3430.7</v>
      </c>
      <c r="G260" s="95">
        <v>507.8</v>
      </c>
      <c r="H260" s="9" t="s">
        <v>728</v>
      </c>
      <c r="I260" s="95"/>
      <c r="J260" s="95"/>
      <c r="K260" s="9"/>
      <c r="L260" s="95"/>
      <c r="M260" s="95"/>
      <c r="N260" s="95">
        <f>484*E260</f>
        <v>2246098.7999999998</v>
      </c>
      <c r="O260" s="95"/>
      <c r="P260" s="95"/>
      <c r="Q260" s="95"/>
      <c r="R260" s="95">
        <f>2338*E260</f>
        <v>10849956.6</v>
      </c>
      <c r="S260" s="95"/>
      <c r="T260" s="95">
        <f>2771*E260</f>
        <v>12859379.699999999</v>
      </c>
      <c r="U260" s="95">
        <f>102*E260</f>
        <v>473351.39999999997</v>
      </c>
      <c r="V260" s="95">
        <f>35*E260</f>
        <v>162424.5</v>
      </c>
      <c r="W260" s="95">
        <f>(L260+M260+N260+O260+P260+Q260+R260+S260+T260+U260)*0.0214</f>
        <v>565576.03109999991</v>
      </c>
      <c r="X260" s="95">
        <f t="shared" si="60"/>
        <v>27156787.031099997</v>
      </c>
      <c r="Y260" s="9" t="s">
        <v>2658</v>
      </c>
      <c r="Z260" s="16">
        <v>0</v>
      </c>
      <c r="AA260" s="16">
        <v>0</v>
      </c>
      <c r="AB260" s="16">
        <v>0</v>
      </c>
      <c r="AC260" s="53">
        <f t="shared" si="61"/>
        <v>27156787.031099997</v>
      </c>
      <c r="AD260" s="55"/>
    </row>
    <row r="261" spans="1:30" s="6" customFormat="1" ht="93.6" customHeight="1" x14ac:dyDescent="0.25">
      <c r="A261" s="51">
        <f>IF(OR(D261=0,D261=""),"",COUNTA($D$20:D261))</f>
        <v>232</v>
      </c>
      <c r="B261" s="9" t="s">
        <v>956</v>
      </c>
      <c r="C261" s="11" t="s">
        <v>140</v>
      </c>
      <c r="D261" s="16">
        <v>1965</v>
      </c>
      <c r="E261" s="95">
        <v>3910.7</v>
      </c>
      <c r="F261" s="95">
        <v>3142</v>
      </c>
      <c r="G261" s="95">
        <v>0</v>
      </c>
      <c r="H261" s="9" t="s">
        <v>729</v>
      </c>
      <c r="I261" s="9"/>
      <c r="J261" s="9"/>
      <c r="K261" s="9"/>
      <c r="L261" s="95"/>
      <c r="M261" s="95"/>
      <c r="N261" s="95"/>
      <c r="O261" s="95"/>
      <c r="P261" s="95"/>
      <c r="Q261" s="95"/>
      <c r="R261" s="95">
        <f>2338*E261</f>
        <v>9143216.5999999996</v>
      </c>
      <c r="S261" s="95"/>
      <c r="T261" s="95"/>
      <c r="U261" s="95"/>
      <c r="V261" s="95"/>
      <c r="W261" s="95">
        <f>(L261+M261+N261+O261+P261+Q261+R261+S261+T261+U261)*0.0214</f>
        <v>195664.83523999999</v>
      </c>
      <c r="X261" s="95">
        <f t="shared" si="60"/>
        <v>9338881.4352400005</v>
      </c>
      <c r="Y261" s="9" t="s">
        <v>2658</v>
      </c>
      <c r="Z261" s="16">
        <v>0</v>
      </c>
      <c r="AA261" s="16">
        <v>0</v>
      </c>
      <c r="AB261" s="16">
        <v>0</v>
      </c>
      <c r="AC261" s="53">
        <f t="shared" si="61"/>
        <v>9338881.4352400005</v>
      </c>
      <c r="AD261" s="55"/>
    </row>
    <row r="262" spans="1:30" s="6" customFormat="1" ht="93.6" customHeight="1" x14ac:dyDescent="0.25">
      <c r="A262" s="51">
        <f>IF(OR(D262=0,D262=""),"",COUNTA($D$20:D262))</f>
        <v>233</v>
      </c>
      <c r="B262" s="9" t="s">
        <v>1099</v>
      </c>
      <c r="C262" s="11" t="s">
        <v>141</v>
      </c>
      <c r="D262" s="16">
        <v>1966</v>
      </c>
      <c r="E262" s="95">
        <v>2593</v>
      </c>
      <c r="F262" s="95">
        <v>1825</v>
      </c>
      <c r="G262" s="95">
        <v>0</v>
      </c>
      <c r="H262" s="9" t="s">
        <v>729</v>
      </c>
      <c r="I262" s="9"/>
      <c r="J262" s="9"/>
      <c r="K262" s="9"/>
      <c r="L262" s="95">
        <f>565*E262</f>
        <v>1465045</v>
      </c>
      <c r="M262" s="95">
        <f>1207*E262</f>
        <v>3129751</v>
      </c>
      <c r="N262" s="95">
        <f>484*E262</f>
        <v>1255012</v>
      </c>
      <c r="O262" s="95">
        <f>855*E262</f>
        <v>2217015</v>
      </c>
      <c r="P262" s="95">
        <f>492*E262</f>
        <v>1275756</v>
      </c>
      <c r="Q262" s="95"/>
      <c r="R262" s="95">
        <f>2338*E262</f>
        <v>6062434</v>
      </c>
      <c r="S262" s="95"/>
      <c r="T262" s="95">
        <f>2771*E262</f>
        <v>7185203</v>
      </c>
      <c r="U262" s="95">
        <f>102*E262</f>
        <v>264486</v>
      </c>
      <c r="V262" s="95">
        <f>35*E262</f>
        <v>90755</v>
      </c>
      <c r="W262" s="95">
        <f>(L262+M262+N262+O262+P262+Q262+R262+S262+T262+U262)*0.0214</f>
        <v>489090.62279999995</v>
      </c>
      <c r="X262" s="95">
        <f t="shared" si="60"/>
        <v>23434547.6228</v>
      </c>
      <c r="Y262" s="9" t="s">
        <v>2658</v>
      </c>
      <c r="Z262" s="16">
        <v>0</v>
      </c>
      <c r="AA262" s="16">
        <v>0</v>
      </c>
      <c r="AB262" s="16">
        <v>0</v>
      </c>
      <c r="AC262" s="53">
        <f t="shared" si="61"/>
        <v>23434547.6228</v>
      </c>
      <c r="AD262" s="55"/>
    </row>
    <row r="263" spans="1:30" s="6" customFormat="1" ht="93.6" customHeight="1" x14ac:dyDescent="0.25">
      <c r="A263" s="51">
        <f>IF(OR(D263=0,D263=""),"",COUNTA($D$20:D263))</f>
        <v>234</v>
      </c>
      <c r="B263" s="9" t="s">
        <v>1248</v>
      </c>
      <c r="C263" s="11" t="s">
        <v>142</v>
      </c>
      <c r="D263" s="16">
        <v>1966</v>
      </c>
      <c r="E263" s="95">
        <v>3922.6</v>
      </c>
      <c r="F263" s="95">
        <v>2878.2</v>
      </c>
      <c r="G263" s="95">
        <v>0</v>
      </c>
      <c r="H263" s="9" t="s">
        <v>729</v>
      </c>
      <c r="I263" s="9"/>
      <c r="J263" s="9"/>
      <c r="K263" s="9"/>
      <c r="L263" s="95">
        <f>565*E263</f>
        <v>2216269</v>
      </c>
      <c r="M263" s="95">
        <f>1207*E263</f>
        <v>4734578.2</v>
      </c>
      <c r="N263" s="95">
        <f>484*E263</f>
        <v>1898538.4</v>
      </c>
      <c r="O263" s="95">
        <f>855*E263</f>
        <v>3353823</v>
      </c>
      <c r="P263" s="95">
        <f>492*E263</f>
        <v>1929919.2</v>
      </c>
      <c r="Q263" s="95"/>
      <c r="R263" s="95">
        <f>2338*E263</f>
        <v>9171038.7999999989</v>
      </c>
      <c r="S263" s="95">
        <f>297*E263</f>
        <v>1165012.2</v>
      </c>
      <c r="T263" s="95">
        <f>2771*E263</f>
        <v>10869524.6</v>
      </c>
      <c r="U263" s="95">
        <f>102*E263</f>
        <v>400105.2</v>
      </c>
      <c r="V263" s="95">
        <f>35*E263</f>
        <v>137291</v>
      </c>
      <c r="W263" s="95">
        <f>(L263+M263+N263+O263+P263+Q263+R263+S263+T263+U263)*0.0214</f>
        <v>764810.50404000003</v>
      </c>
      <c r="X263" s="95">
        <f t="shared" si="60"/>
        <v>36640910.104040004</v>
      </c>
      <c r="Y263" s="9" t="s">
        <v>2658</v>
      </c>
      <c r="Z263" s="16">
        <v>0</v>
      </c>
      <c r="AA263" s="16">
        <v>0</v>
      </c>
      <c r="AB263" s="16">
        <v>0</v>
      </c>
      <c r="AC263" s="53">
        <f t="shared" si="61"/>
        <v>36640910.104040004</v>
      </c>
      <c r="AD263" s="55"/>
    </row>
    <row r="264" spans="1:30" s="6" customFormat="1" ht="93.6" customHeight="1" x14ac:dyDescent="0.25">
      <c r="A264" s="51">
        <f>IF(OR(D264=0,D264=""),"",COUNTA($D$20:D264))</f>
        <v>235</v>
      </c>
      <c r="B264" s="9" t="s">
        <v>1203</v>
      </c>
      <c r="C264" s="11" t="s">
        <v>143</v>
      </c>
      <c r="D264" s="16">
        <v>1973</v>
      </c>
      <c r="E264" s="95">
        <v>15980.8</v>
      </c>
      <c r="F264" s="95">
        <v>13808.9</v>
      </c>
      <c r="G264" s="95">
        <v>2171.9</v>
      </c>
      <c r="H264" s="9" t="s">
        <v>732</v>
      </c>
      <c r="I264" s="9">
        <v>6</v>
      </c>
      <c r="J264" s="9">
        <v>6</v>
      </c>
      <c r="K264" s="9"/>
      <c r="L264" s="95"/>
      <c r="M264" s="95"/>
      <c r="N264" s="95"/>
      <c r="O264" s="95"/>
      <c r="P264" s="95"/>
      <c r="Q264" s="95">
        <f>4023848*J264</f>
        <v>24143088</v>
      </c>
      <c r="R264" s="95">
        <f>876*E264</f>
        <v>13999180.799999999</v>
      </c>
      <c r="S264" s="95"/>
      <c r="T264" s="95"/>
      <c r="U264" s="95"/>
      <c r="V264" s="95">
        <f>48*E264</f>
        <v>767078.39999999991</v>
      </c>
      <c r="W264" s="9"/>
      <c r="X264" s="95">
        <f t="shared" si="60"/>
        <v>38909347.199999996</v>
      </c>
      <c r="Y264" s="9" t="s">
        <v>2658</v>
      </c>
      <c r="Z264" s="16">
        <v>0</v>
      </c>
      <c r="AA264" s="16">
        <v>0</v>
      </c>
      <c r="AB264" s="16">
        <v>0</v>
      </c>
      <c r="AC264" s="53">
        <f t="shared" si="61"/>
        <v>38909347.199999996</v>
      </c>
      <c r="AD264" s="55"/>
    </row>
    <row r="265" spans="1:30" s="6" customFormat="1" ht="93.6" customHeight="1" x14ac:dyDescent="0.25">
      <c r="A265" s="51">
        <f>IF(OR(D265=0,D265=""),"",COUNTA($D$20:D265))</f>
        <v>236</v>
      </c>
      <c r="B265" s="9" t="s">
        <v>993</v>
      </c>
      <c r="C265" s="11" t="s">
        <v>145</v>
      </c>
      <c r="D265" s="16">
        <v>1974</v>
      </c>
      <c r="E265" s="95">
        <v>6357.5</v>
      </c>
      <c r="F265" s="95">
        <v>5246.3</v>
      </c>
      <c r="G265" s="95">
        <v>48.5</v>
      </c>
      <c r="H265" s="9" t="s">
        <v>732</v>
      </c>
      <c r="I265" s="9"/>
      <c r="J265" s="9"/>
      <c r="K265" s="9"/>
      <c r="L265" s="95"/>
      <c r="M265" s="95"/>
      <c r="N265" s="95"/>
      <c r="O265" s="95"/>
      <c r="P265" s="95"/>
      <c r="Q265" s="95"/>
      <c r="R265" s="95">
        <f>876*E265</f>
        <v>5569170</v>
      </c>
      <c r="S265" s="95"/>
      <c r="T265" s="95"/>
      <c r="U265" s="95"/>
      <c r="V265" s="95"/>
      <c r="W265" s="9"/>
      <c r="X265" s="95">
        <f t="shared" si="60"/>
        <v>5569170</v>
      </c>
      <c r="Y265" s="9" t="s">
        <v>2658</v>
      </c>
      <c r="Z265" s="16">
        <v>0</v>
      </c>
      <c r="AA265" s="16">
        <v>0</v>
      </c>
      <c r="AB265" s="16">
        <v>0</v>
      </c>
      <c r="AC265" s="53">
        <f t="shared" si="61"/>
        <v>5569170</v>
      </c>
      <c r="AD265" s="55"/>
    </row>
    <row r="266" spans="1:30" s="6" customFormat="1" ht="93.6" customHeight="1" x14ac:dyDescent="0.25">
      <c r="A266" s="51">
        <f>IF(OR(D266=0,D266=""),"",COUNTA($D$20:D266))</f>
        <v>237</v>
      </c>
      <c r="B266" s="9" t="s">
        <v>954</v>
      </c>
      <c r="C266" s="11" t="s">
        <v>146</v>
      </c>
      <c r="D266" s="16">
        <v>1975</v>
      </c>
      <c r="E266" s="95">
        <v>2885.4</v>
      </c>
      <c r="F266" s="95">
        <v>1925.5</v>
      </c>
      <c r="G266" s="95">
        <v>0</v>
      </c>
      <c r="H266" s="9" t="s">
        <v>732</v>
      </c>
      <c r="I266" s="9"/>
      <c r="J266" s="9"/>
      <c r="K266" s="9"/>
      <c r="L266" s="95"/>
      <c r="M266" s="95"/>
      <c r="N266" s="95"/>
      <c r="O266" s="95"/>
      <c r="P266" s="95"/>
      <c r="Q266" s="95"/>
      <c r="R266" s="95">
        <f>876*E266</f>
        <v>2527610.4</v>
      </c>
      <c r="S266" s="95"/>
      <c r="T266" s="95"/>
      <c r="U266" s="95"/>
      <c r="V266" s="95"/>
      <c r="W266" s="9"/>
      <c r="X266" s="95">
        <f t="shared" si="60"/>
        <v>2527610.4</v>
      </c>
      <c r="Y266" s="9" t="s">
        <v>2658</v>
      </c>
      <c r="Z266" s="16">
        <v>0</v>
      </c>
      <c r="AA266" s="16">
        <v>0</v>
      </c>
      <c r="AB266" s="16">
        <v>0</v>
      </c>
      <c r="AC266" s="53">
        <f t="shared" si="61"/>
        <v>2527610.4</v>
      </c>
      <c r="AD266" s="55"/>
    </row>
    <row r="267" spans="1:30" s="6" customFormat="1" ht="93.6" customHeight="1" x14ac:dyDescent="0.25">
      <c r="A267" s="51">
        <f>IF(OR(D267=0,D267=""),"",COUNTA($D$20:D267))</f>
        <v>238</v>
      </c>
      <c r="B267" s="9" t="s">
        <v>986</v>
      </c>
      <c r="C267" s="11" t="s">
        <v>147</v>
      </c>
      <c r="D267" s="16">
        <v>1975</v>
      </c>
      <c r="E267" s="95">
        <v>13332.1</v>
      </c>
      <c r="F267" s="95">
        <v>9238.9</v>
      </c>
      <c r="G267" s="95">
        <v>211</v>
      </c>
      <c r="H267" s="9" t="s">
        <v>732</v>
      </c>
      <c r="I267" s="9">
        <v>5</v>
      </c>
      <c r="J267" s="9">
        <v>5</v>
      </c>
      <c r="K267" s="9"/>
      <c r="L267" s="95"/>
      <c r="M267" s="95"/>
      <c r="N267" s="95"/>
      <c r="O267" s="95"/>
      <c r="P267" s="95"/>
      <c r="Q267" s="95">
        <f>4023848*J267</f>
        <v>20119240</v>
      </c>
      <c r="R267" s="95">
        <f>876*E267</f>
        <v>11678919.6</v>
      </c>
      <c r="S267" s="95"/>
      <c r="T267" s="95"/>
      <c r="U267" s="95"/>
      <c r="V267" s="95">
        <f>48*E267</f>
        <v>639940.80000000005</v>
      </c>
      <c r="W267" s="9"/>
      <c r="X267" s="95">
        <f t="shared" si="60"/>
        <v>32438100.400000002</v>
      </c>
      <c r="Y267" s="9" t="s">
        <v>2658</v>
      </c>
      <c r="Z267" s="16">
        <v>0</v>
      </c>
      <c r="AA267" s="16">
        <v>0</v>
      </c>
      <c r="AB267" s="16">
        <v>0</v>
      </c>
      <c r="AC267" s="53">
        <f t="shared" si="61"/>
        <v>32438100.400000002</v>
      </c>
      <c r="AD267" s="55"/>
    </row>
    <row r="268" spans="1:30" s="6" customFormat="1" ht="93.6" customHeight="1" x14ac:dyDescent="0.25">
      <c r="A268" s="51">
        <f>IF(OR(D268=0,D268=""),"",COUNTA($D$20:D268))</f>
        <v>239</v>
      </c>
      <c r="B268" s="9" t="s">
        <v>1058</v>
      </c>
      <c r="C268" s="11" t="s">
        <v>150</v>
      </c>
      <c r="D268" s="16">
        <v>1976</v>
      </c>
      <c r="E268" s="95">
        <v>2876.3</v>
      </c>
      <c r="F268" s="95">
        <v>1926.4</v>
      </c>
      <c r="G268" s="95">
        <v>0</v>
      </c>
      <c r="H268" s="9" t="s">
        <v>732</v>
      </c>
      <c r="I268" s="9">
        <v>1</v>
      </c>
      <c r="J268" s="9">
        <v>1</v>
      </c>
      <c r="K268" s="9"/>
      <c r="L268" s="95"/>
      <c r="M268" s="95"/>
      <c r="N268" s="95"/>
      <c r="O268" s="95"/>
      <c r="P268" s="95"/>
      <c r="Q268" s="95">
        <f>4023848*J268</f>
        <v>4023848</v>
      </c>
      <c r="R268" s="95"/>
      <c r="S268" s="95"/>
      <c r="T268" s="95"/>
      <c r="U268" s="95"/>
      <c r="V268" s="95">
        <f>48*E268</f>
        <v>138062.40000000002</v>
      </c>
      <c r="W268" s="9"/>
      <c r="X268" s="95">
        <f t="shared" si="60"/>
        <v>4161910.4</v>
      </c>
      <c r="Y268" s="9" t="s">
        <v>2658</v>
      </c>
      <c r="Z268" s="16">
        <v>0</v>
      </c>
      <c r="AA268" s="16">
        <v>0</v>
      </c>
      <c r="AB268" s="16">
        <v>0</v>
      </c>
      <c r="AC268" s="53">
        <f t="shared" si="61"/>
        <v>4161910.4</v>
      </c>
      <c r="AD268" s="55"/>
    </row>
    <row r="269" spans="1:30" s="6" customFormat="1" ht="93.6" customHeight="1" x14ac:dyDescent="0.25">
      <c r="A269" s="51">
        <f>IF(OR(D269=0,D269=""),"",COUNTA($D$20:D269))</f>
        <v>240</v>
      </c>
      <c r="B269" s="9" t="s">
        <v>1222</v>
      </c>
      <c r="C269" s="11" t="s">
        <v>151</v>
      </c>
      <c r="D269" s="16">
        <v>1977</v>
      </c>
      <c r="E269" s="95">
        <v>5402.6</v>
      </c>
      <c r="F269" s="95">
        <v>3760.1</v>
      </c>
      <c r="G269" s="95">
        <v>0</v>
      </c>
      <c r="H269" s="9" t="s">
        <v>732</v>
      </c>
      <c r="I269" s="9"/>
      <c r="J269" s="9"/>
      <c r="K269" s="9"/>
      <c r="L269" s="95"/>
      <c r="M269" s="95"/>
      <c r="N269" s="95"/>
      <c r="O269" s="95"/>
      <c r="P269" s="95"/>
      <c r="Q269" s="95"/>
      <c r="R269" s="95">
        <f>876*E269</f>
        <v>4732677.6000000006</v>
      </c>
      <c r="S269" s="95"/>
      <c r="T269" s="95"/>
      <c r="U269" s="95"/>
      <c r="V269" s="95"/>
      <c r="W269" s="9"/>
      <c r="X269" s="95">
        <f t="shared" si="60"/>
        <v>4732677.6000000006</v>
      </c>
      <c r="Y269" s="9" t="s">
        <v>2658</v>
      </c>
      <c r="Z269" s="16">
        <v>0</v>
      </c>
      <c r="AA269" s="16">
        <v>0</v>
      </c>
      <c r="AB269" s="16">
        <v>0</v>
      </c>
      <c r="AC269" s="53">
        <f t="shared" si="61"/>
        <v>4732677.6000000006</v>
      </c>
      <c r="AD269" s="55"/>
    </row>
    <row r="270" spans="1:30" s="6" customFormat="1" ht="93.6" customHeight="1" x14ac:dyDescent="0.25">
      <c r="A270" s="51">
        <f>IF(OR(D270=0,D270=""),"",COUNTA($D$20:D270))</f>
        <v>241</v>
      </c>
      <c r="B270" s="9" t="s">
        <v>1231</v>
      </c>
      <c r="C270" s="11" t="s">
        <v>152</v>
      </c>
      <c r="D270" s="16">
        <v>1977</v>
      </c>
      <c r="E270" s="95">
        <v>6854.2</v>
      </c>
      <c r="F270" s="95">
        <v>5640</v>
      </c>
      <c r="G270" s="95">
        <v>0</v>
      </c>
      <c r="H270" s="9" t="s">
        <v>732</v>
      </c>
      <c r="I270" s="9">
        <v>3</v>
      </c>
      <c r="J270" s="9">
        <v>3</v>
      </c>
      <c r="K270" s="9"/>
      <c r="L270" s="95"/>
      <c r="M270" s="95"/>
      <c r="N270" s="95"/>
      <c r="O270" s="95"/>
      <c r="P270" s="95"/>
      <c r="Q270" s="95">
        <f>4023848*J270</f>
        <v>12071544</v>
      </c>
      <c r="R270" s="95"/>
      <c r="S270" s="95"/>
      <c r="T270" s="95"/>
      <c r="U270" s="95"/>
      <c r="V270" s="95">
        <f>48*E270</f>
        <v>329001.59999999998</v>
      </c>
      <c r="W270" s="9"/>
      <c r="X270" s="95">
        <f t="shared" si="60"/>
        <v>12400545.6</v>
      </c>
      <c r="Y270" s="9" t="s">
        <v>2658</v>
      </c>
      <c r="Z270" s="16">
        <v>0</v>
      </c>
      <c r="AA270" s="16">
        <v>0</v>
      </c>
      <c r="AB270" s="16">
        <v>0</v>
      </c>
      <c r="AC270" s="53">
        <f t="shared" si="61"/>
        <v>12400545.6</v>
      </c>
      <c r="AD270" s="55"/>
    </row>
    <row r="271" spans="1:30" s="6" customFormat="1" ht="93.6" customHeight="1" x14ac:dyDescent="0.25">
      <c r="A271" s="51">
        <f>IF(OR(D271=0,D271=""),"",COUNTA($D$20:D271))</f>
        <v>242</v>
      </c>
      <c r="B271" s="9" t="s">
        <v>1245</v>
      </c>
      <c r="C271" s="11" t="s">
        <v>48</v>
      </c>
      <c r="D271" s="16">
        <v>1977</v>
      </c>
      <c r="E271" s="95">
        <v>5727.6</v>
      </c>
      <c r="F271" s="95">
        <v>3909.1</v>
      </c>
      <c r="G271" s="95">
        <v>194.6</v>
      </c>
      <c r="H271" s="9" t="s">
        <v>735</v>
      </c>
      <c r="I271" s="9"/>
      <c r="J271" s="9"/>
      <c r="K271" s="9"/>
      <c r="L271" s="95"/>
      <c r="M271" s="95">
        <f>1311*E271</f>
        <v>7508883.6000000006</v>
      </c>
      <c r="N271" s="95"/>
      <c r="O271" s="95">
        <f>926*E271</f>
        <v>5303757.6000000006</v>
      </c>
      <c r="P271" s="95"/>
      <c r="Q271" s="95"/>
      <c r="R271" s="95"/>
      <c r="S271" s="95"/>
      <c r="T271" s="95"/>
      <c r="U271" s="95"/>
      <c r="V271" s="95"/>
      <c r="W271" s="9"/>
      <c r="X271" s="95">
        <f t="shared" si="60"/>
        <v>12812641.200000001</v>
      </c>
      <c r="Y271" s="9" t="s">
        <v>2658</v>
      </c>
      <c r="Z271" s="16">
        <v>0</v>
      </c>
      <c r="AA271" s="16">
        <v>0</v>
      </c>
      <c r="AB271" s="16">
        <v>0</v>
      </c>
      <c r="AC271" s="53">
        <f t="shared" si="61"/>
        <v>12812641.200000001</v>
      </c>
      <c r="AD271" s="55"/>
    </row>
    <row r="272" spans="1:30" s="6" customFormat="1" ht="93.6" customHeight="1" x14ac:dyDescent="0.25">
      <c r="A272" s="51">
        <f>IF(OR(D272=0,D272=""),"",COUNTA($D$20:D272))</f>
        <v>243</v>
      </c>
      <c r="B272" s="9" t="s">
        <v>1250</v>
      </c>
      <c r="C272" s="11" t="s">
        <v>153</v>
      </c>
      <c r="D272" s="16">
        <v>1977</v>
      </c>
      <c r="E272" s="95">
        <v>26574.2</v>
      </c>
      <c r="F272" s="95">
        <v>18818.599999999999</v>
      </c>
      <c r="G272" s="95">
        <v>483</v>
      </c>
      <c r="H272" s="9" t="s">
        <v>732</v>
      </c>
      <c r="I272" s="9"/>
      <c r="J272" s="9"/>
      <c r="K272" s="9"/>
      <c r="L272" s="95"/>
      <c r="M272" s="95"/>
      <c r="N272" s="95"/>
      <c r="O272" s="95"/>
      <c r="P272" s="95"/>
      <c r="Q272" s="95"/>
      <c r="R272" s="95">
        <f>876*E272</f>
        <v>23278999.199999999</v>
      </c>
      <c r="S272" s="95"/>
      <c r="T272" s="95"/>
      <c r="U272" s="95"/>
      <c r="V272" s="95"/>
      <c r="W272" s="9"/>
      <c r="X272" s="95">
        <f t="shared" si="60"/>
        <v>23278999.199999999</v>
      </c>
      <c r="Y272" s="9" t="s">
        <v>2658</v>
      </c>
      <c r="Z272" s="16">
        <v>0</v>
      </c>
      <c r="AA272" s="16">
        <v>0</v>
      </c>
      <c r="AB272" s="16">
        <v>0</v>
      </c>
      <c r="AC272" s="53">
        <f t="shared" si="61"/>
        <v>23278999.199999999</v>
      </c>
      <c r="AD272" s="55"/>
    </row>
    <row r="273" spans="1:30" s="6" customFormat="1" ht="93.6" customHeight="1" x14ac:dyDescent="0.25">
      <c r="A273" s="51">
        <f>IF(OR(D273=0,D273=""),"",COUNTA($D$20:D273))</f>
        <v>244</v>
      </c>
      <c r="B273" s="9" t="s">
        <v>1046</v>
      </c>
      <c r="C273" s="11" t="s">
        <v>155</v>
      </c>
      <c r="D273" s="60">
        <v>1978</v>
      </c>
      <c r="E273" s="95">
        <v>2796</v>
      </c>
      <c r="F273" s="61">
        <v>1916.5</v>
      </c>
      <c r="G273" s="61">
        <v>0</v>
      </c>
      <c r="H273" s="9" t="s">
        <v>732</v>
      </c>
      <c r="I273" s="9"/>
      <c r="J273" s="9"/>
      <c r="K273" s="9"/>
      <c r="L273" s="95"/>
      <c r="M273" s="95"/>
      <c r="N273" s="95"/>
      <c r="O273" s="95"/>
      <c r="P273" s="95"/>
      <c r="Q273" s="95"/>
      <c r="R273" s="95">
        <f>876*E273</f>
        <v>2449296</v>
      </c>
      <c r="S273" s="95"/>
      <c r="T273" s="95"/>
      <c r="U273" s="95"/>
      <c r="V273" s="95"/>
      <c r="W273" s="9"/>
      <c r="X273" s="95">
        <f t="shared" si="60"/>
        <v>2449296</v>
      </c>
      <c r="Y273" s="9" t="s">
        <v>2658</v>
      </c>
      <c r="Z273" s="16">
        <v>0</v>
      </c>
      <c r="AA273" s="16">
        <v>0</v>
      </c>
      <c r="AB273" s="16">
        <v>0</v>
      </c>
      <c r="AC273" s="53">
        <f t="shared" si="61"/>
        <v>2449296</v>
      </c>
      <c r="AD273" s="55"/>
    </row>
    <row r="274" spans="1:30" s="6" customFormat="1" ht="93.6" customHeight="1" x14ac:dyDescent="0.25">
      <c r="A274" s="51">
        <f>IF(OR(D274=0,D274=""),"",COUNTA($D$20:D274))</f>
        <v>245</v>
      </c>
      <c r="B274" s="9" t="s">
        <v>1088</v>
      </c>
      <c r="C274" s="11" t="s">
        <v>156</v>
      </c>
      <c r="D274" s="16">
        <v>1978</v>
      </c>
      <c r="E274" s="95">
        <v>3871.1</v>
      </c>
      <c r="F274" s="95">
        <v>3708</v>
      </c>
      <c r="G274" s="95">
        <v>0</v>
      </c>
      <c r="H274" s="9" t="s">
        <v>735</v>
      </c>
      <c r="I274" s="9"/>
      <c r="J274" s="9"/>
      <c r="K274" s="9"/>
      <c r="L274" s="95"/>
      <c r="M274" s="95"/>
      <c r="N274" s="95"/>
      <c r="O274" s="95"/>
      <c r="P274" s="95"/>
      <c r="Q274" s="95"/>
      <c r="R274" s="95">
        <f>697*E274</f>
        <v>2698156.6999999997</v>
      </c>
      <c r="S274" s="95"/>
      <c r="T274" s="95"/>
      <c r="U274" s="95"/>
      <c r="V274" s="95"/>
      <c r="W274" s="9"/>
      <c r="X274" s="95">
        <f t="shared" si="60"/>
        <v>2698156.6999999997</v>
      </c>
      <c r="Y274" s="9" t="s">
        <v>2658</v>
      </c>
      <c r="Z274" s="16">
        <v>0</v>
      </c>
      <c r="AA274" s="16">
        <v>0</v>
      </c>
      <c r="AB274" s="16">
        <v>0</v>
      </c>
      <c r="AC274" s="53">
        <f t="shared" si="61"/>
        <v>2698156.6999999997</v>
      </c>
      <c r="AD274" s="55"/>
    </row>
    <row r="275" spans="1:30" s="6" customFormat="1" ht="93.6" customHeight="1" x14ac:dyDescent="0.25">
      <c r="A275" s="51">
        <f>IF(OR(D275=0,D275=""),"",COUNTA($D$20:D275))</f>
        <v>246</v>
      </c>
      <c r="B275" s="9" t="s">
        <v>1258</v>
      </c>
      <c r="C275" s="11" t="s">
        <v>157</v>
      </c>
      <c r="D275" s="16">
        <v>1978</v>
      </c>
      <c r="E275" s="95">
        <v>10965.6</v>
      </c>
      <c r="F275" s="95">
        <v>7208.8</v>
      </c>
      <c r="G275" s="95">
        <v>0</v>
      </c>
      <c r="H275" s="9" t="s">
        <v>732</v>
      </c>
      <c r="I275" s="9">
        <v>6</v>
      </c>
      <c r="J275" s="9">
        <v>6</v>
      </c>
      <c r="K275" s="9"/>
      <c r="L275" s="95"/>
      <c r="M275" s="95"/>
      <c r="N275" s="95"/>
      <c r="O275" s="95"/>
      <c r="P275" s="95"/>
      <c r="Q275" s="95">
        <f>4023848*J275</f>
        <v>24143088</v>
      </c>
      <c r="R275" s="95"/>
      <c r="S275" s="95"/>
      <c r="T275" s="95"/>
      <c r="U275" s="95"/>
      <c r="V275" s="95">
        <f>48*E275</f>
        <v>526348.80000000005</v>
      </c>
      <c r="W275" s="9"/>
      <c r="X275" s="95">
        <f t="shared" si="60"/>
        <v>24669436.800000001</v>
      </c>
      <c r="Y275" s="9" t="s">
        <v>2658</v>
      </c>
      <c r="Z275" s="16">
        <v>0</v>
      </c>
      <c r="AA275" s="16">
        <v>0</v>
      </c>
      <c r="AB275" s="16">
        <v>0</v>
      </c>
      <c r="AC275" s="53">
        <f t="shared" si="61"/>
        <v>24669436.800000001</v>
      </c>
      <c r="AD275" s="55"/>
    </row>
    <row r="276" spans="1:30" s="6" customFormat="1" ht="93.6" customHeight="1" x14ac:dyDescent="0.25">
      <c r="A276" s="51">
        <f>IF(OR(D276=0,D276=""),"",COUNTA($D$20:D276))</f>
        <v>247</v>
      </c>
      <c r="B276" s="9" t="s">
        <v>952</v>
      </c>
      <c r="C276" s="11" t="s">
        <v>159</v>
      </c>
      <c r="D276" s="16">
        <v>1979</v>
      </c>
      <c r="E276" s="95">
        <v>7444</v>
      </c>
      <c r="F276" s="95">
        <v>4566.8</v>
      </c>
      <c r="G276" s="95">
        <v>0</v>
      </c>
      <c r="H276" s="9" t="s">
        <v>732</v>
      </c>
      <c r="I276" s="9"/>
      <c r="J276" s="9"/>
      <c r="K276" s="9"/>
      <c r="L276" s="95"/>
      <c r="M276" s="95"/>
      <c r="N276" s="95"/>
      <c r="O276" s="95"/>
      <c r="P276" s="95"/>
      <c r="Q276" s="95"/>
      <c r="R276" s="95">
        <f>876*E276</f>
        <v>6520944</v>
      </c>
      <c r="S276" s="95"/>
      <c r="T276" s="95"/>
      <c r="U276" s="95"/>
      <c r="V276" s="95"/>
      <c r="W276" s="9"/>
      <c r="X276" s="95">
        <f t="shared" si="60"/>
        <v>6520944</v>
      </c>
      <c r="Y276" s="9" t="s">
        <v>2658</v>
      </c>
      <c r="Z276" s="16">
        <v>0</v>
      </c>
      <c r="AA276" s="16">
        <v>0</v>
      </c>
      <c r="AB276" s="16">
        <v>0</v>
      </c>
      <c r="AC276" s="53">
        <f t="shared" si="61"/>
        <v>6520944</v>
      </c>
      <c r="AD276" s="55"/>
    </row>
    <row r="277" spans="1:30" s="6" customFormat="1" ht="93.75" customHeight="1" x14ac:dyDescent="0.25">
      <c r="A277" s="51">
        <f>IF(OR(D277=0,D277=""),"",COUNTA($D$20:D277))</f>
        <v>248</v>
      </c>
      <c r="B277" s="9" t="s">
        <v>1267</v>
      </c>
      <c r="C277" s="11" t="s">
        <v>162</v>
      </c>
      <c r="D277" s="16">
        <v>1980</v>
      </c>
      <c r="E277" s="95">
        <v>7785.8</v>
      </c>
      <c r="F277" s="95">
        <v>4681.8</v>
      </c>
      <c r="G277" s="95">
        <v>337.4</v>
      </c>
      <c r="H277" s="9" t="s">
        <v>732</v>
      </c>
      <c r="I277" s="9">
        <v>4</v>
      </c>
      <c r="J277" s="9">
        <v>4</v>
      </c>
      <c r="K277" s="9"/>
      <c r="L277" s="95"/>
      <c r="M277" s="95"/>
      <c r="N277" s="95"/>
      <c r="O277" s="95"/>
      <c r="P277" s="95"/>
      <c r="Q277" s="95">
        <f>4023848*J277</f>
        <v>16095392</v>
      </c>
      <c r="R277" s="95"/>
      <c r="S277" s="95"/>
      <c r="T277" s="95"/>
      <c r="U277" s="95"/>
      <c r="V277" s="95">
        <f>48*E277</f>
        <v>373718.4</v>
      </c>
      <c r="W277" s="95"/>
      <c r="X277" s="95">
        <f t="shared" si="60"/>
        <v>16469110.4</v>
      </c>
      <c r="Y277" s="9" t="s">
        <v>2658</v>
      </c>
      <c r="Z277" s="16">
        <v>0</v>
      </c>
      <c r="AA277" s="16">
        <v>0</v>
      </c>
      <c r="AB277" s="16">
        <v>0</v>
      </c>
      <c r="AC277" s="53">
        <f t="shared" si="61"/>
        <v>16469110.4</v>
      </c>
      <c r="AD277" s="55"/>
    </row>
    <row r="278" spans="1:30" s="6" customFormat="1" ht="108.75" customHeight="1" x14ac:dyDescent="0.25">
      <c r="A278" s="51">
        <f>IF(OR(D278=0,D278=""),"",COUNTA($D$20:D278))</f>
        <v>249</v>
      </c>
      <c r="B278" s="9" t="s">
        <v>1220</v>
      </c>
      <c r="C278" s="11" t="s">
        <v>1845</v>
      </c>
      <c r="D278" s="16">
        <v>1981</v>
      </c>
      <c r="E278" s="95">
        <v>27606</v>
      </c>
      <c r="F278" s="95">
        <v>21310.5</v>
      </c>
      <c r="G278" s="95">
        <v>0</v>
      </c>
      <c r="H278" s="9" t="s">
        <v>732</v>
      </c>
      <c r="I278" s="9">
        <v>1</v>
      </c>
      <c r="J278" s="9">
        <v>1</v>
      </c>
      <c r="K278" s="9"/>
      <c r="L278" s="95"/>
      <c r="M278" s="95"/>
      <c r="N278" s="95"/>
      <c r="O278" s="95"/>
      <c r="P278" s="95"/>
      <c r="Q278" s="95">
        <f>4023848*J278</f>
        <v>4023848</v>
      </c>
      <c r="R278" s="95"/>
      <c r="S278" s="95"/>
      <c r="T278" s="95"/>
      <c r="U278" s="95"/>
      <c r="V278" s="95">
        <f>48*E278</f>
        <v>1325088</v>
      </c>
      <c r="W278" s="9"/>
      <c r="X278" s="95">
        <f t="shared" si="60"/>
        <v>5348936</v>
      </c>
      <c r="Y278" s="9" t="s">
        <v>2658</v>
      </c>
      <c r="Z278" s="16">
        <v>0</v>
      </c>
      <c r="AA278" s="16">
        <v>0</v>
      </c>
      <c r="AB278" s="16">
        <v>0</v>
      </c>
      <c r="AC278" s="53">
        <f t="shared" si="61"/>
        <v>5348936</v>
      </c>
      <c r="AD278" s="55"/>
    </row>
    <row r="279" spans="1:30" s="6" customFormat="1" ht="93.75" customHeight="1" x14ac:dyDescent="0.25">
      <c r="A279" s="51">
        <f>IF(OR(D279=0,D279=""),"",COUNTA($D$20:D279))</f>
        <v>250</v>
      </c>
      <c r="B279" s="9" t="s">
        <v>976</v>
      </c>
      <c r="C279" s="11" t="s">
        <v>164</v>
      </c>
      <c r="D279" s="16">
        <v>1982</v>
      </c>
      <c r="E279" s="95">
        <v>6602.8</v>
      </c>
      <c r="F279" s="95">
        <v>3462.3</v>
      </c>
      <c r="G279" s="95">
        <v>2050</v>
      </c>
      <c r="H279" s="9" t="s">
        <v>735</v>
      </c>
      <c r="I279" s="9">
        <v>2</v>
      </c>
      <c r="J279" s="9">
        <v>1</v>
      </c>
      <c r="K279" s="9">
        <v>1</v>
      </c>
      <c r="L279" s="95"/>
      <c r="M279" s="95"/>
      <c r="N279" s="95"/>
      <c r="O279" s="95"/>
      <c r="P279" s="95"/>
      <c r="Q279" s="95">
        <f>(4045488.29*J279)+(4050232.04*K279)</f>
        <v>8095720.3300000001</v>
      </c>
      <c r="R279" s="95"/>
      <c r="S279" s="95"/>
      <c r="T279" s="95"/>
      <c r="U279" s="95"/>
      <c r="V279" s="95">
        <f>68*E279</f>
        <v>448990.4</v>
      </c>
      <c r="W279" s="95"/>
      <c r="X279" s="95">
        <f t="shared" si="60"/>
        <v>8544710.7300000004</v>
      </c>
      <c r="Y279" s="9" t="s">
        <v>2658</v>
      </c>
      <c r="Z279" s="16">
        <v>0</v>
      </c>
      <c r="AA279" s="16">
        <v>0</v>
      </c>
      <c r="AB279" s="16">
        <v>0</v>
      </c>
      <c r="AC279" s="53">
        <f t="shared" si="61"/>
        <v>8544710.7300000004</v>
      </c>
      <c r="AD279" s="55"/>
    </row>
    <row r="280" spans="1:30" s="6" customFormat="1" ht="93.75" customHeight="1" x14ac:dyDescent="0.25">
      <c r="A280" s="51">
        <f>IF(OR(D280=0,D280=""),"",COUNTA($D$20:D280))</f>
        <v>251</v>
      </c>
      <c r="B280" s="9" t="s">
        <v>1211</v>
      </c>
      <c r="C280" s="11" t="s">
        <v>165</v>
      </c>
      <c r="D280" s="16">
        <v>1982</v>
      </c>
      <c r="E280" s="95">
        <v>11003.1</v>
      </c>
      <c r="F280" s="95">
        <v>7177.7</v>
      </c>
      <c r="G280" s="95">
        <v>0</v>
      </c>
      <c r="H280" s="9" t="s">
        <v>732</v>
      </c>
      <c r="I280" s="9">
        <v>4</v>
      </c>
      <c r="J280" s="9">
        <v>4</v>
      </c>
      <c r="K280" s="9"/>
      <c r="L280" s="95"/>
      <c r="M280" s="95"/>
      <c r="N280" s="95"/>
      <c r="O280" s="95"/>
      <c r="P280" s="95"/>
      <c r="Q280" s="95">
        <f t="shared" ref="Q280:Q321" si="62">4023848*J280</f>
        <v>16095392</v>
      </c>
      <c r="R280" s="95"/>
      <c r="S280" s="95"/>
      <c r="T280" s="95"/>
      <c r="U280" s="95"/>
      <c r="V280" s="95">
        <f t="shared" ref="V280:V321" si="63">48*E280</f>
        <v>528148.80000000005</v>
      </c>
      <c r="W280" s="9"/>
      <c r="X280" s="95">
        <f t="shared" si="60"/>
        <v>16623540.800000001</v>
      </c>
      <c r="Y280" s="9" t="s">
        <v>2658</v>
      </c>
      <c r="Z280" s="16">
        <v>0</v>
      </c>
      <c r="AA280" s="16">
        <v>0</v>
      </c>
      <c r="AB280" s="16">
        <v>0</v>
      </c>
      <c r="AC280" s="53">
        <f t="shared" si="61"/>
        <v>16623540.800000001</v>
      </c>
      <c r="AD280" s="55"/>
    </row>
    <row r="281" spans="1:30" s="6" customFormat="1" ht="93.75" customHeight="1" x14ac:dyDescent="0.25">
      <c r="A281" s="51">
        <f>IF(OR(D281=0,D281=""),"",COUNTA($D$20:D281))</f>
        <v>252</v>
      </c>
      <c r="B281" s="9" t="s">
        <v>1260</v>
      </c>
      <c r="C281" s="11" t="s">
        <v>166</v>
      </c>
      <c r="D281" s="16">
        <v>1982</v>
      </c>
      <c r="E281" s="95">
        <v>12824</v>
      </c>
      <c r="F281" s="95">
        <v>8338.5</v>
      </c>
      <c r="G281" s="95">
        <v>0</v>
      </c>
      <c r="H281" s="9" t="s">
        <v>732</v>
      </c>
      <c r="I281" s="9">
        <v>3</v>
      </c>
      <c r="J281" s="9">
        <v>3</v>
      </c>
      <c r="K281" s="9"/>
      <c r="L281" s="95"/>
      <c r="M281" s="95"/>
      <c r="N281" s="95"/>
      <c r="O281" s="95"/>
      <c r="P281" s="95"/>
      <c r="Q281" s="95">
        <f t="shared" si="62"/>
        <v>12071544</v>
      </c>
      <c r="R281" s="95"/>
      <c r="S281" s="95"/>
      <c r="T281" s="95"/>
      <c r="U281" s="95"/>
      <c r="V281" s="95">
        <f t="shared" si="63"/>
        <v>615552</v>
      </c>
      <c r="W281" s="9"/>
      <c r="X281" s="95">
        <f t="shared" si="60"/>
        <v>12687096</v>
      </c>
      <c r="Y281" s="9" t="s">
        <v>2658</v>
      </c>
      <c r="Z281" s="16">
        <v>0</v>
      </c>
      <c r="AA281" s="16">
        <v>0</v>
      </c>
      <c r="AB281" s="16">
        <v>0</v>
      </c>
      <c r="AC281" s="53">
        <f t="shared" si="61"/>
        <v>12687096</v>
      </c>
      <c r="AD281" s="55"/>
    </row>
    <row r="282" spans="1:30" s="6" customFormat="1" ht="93.75" customHeight="1" x14ac:dyDescent="0.25">
      <c r="A282" s="51">
        <f>IF(OR(D282=0,D282=""),"",COUNTA($D$20:D282))</f>
        <v>253</v>
      </c>
      <c r="B282" s="9" t="s">
        <v>1263</v>
      </c>
      <c r="C282" s="11" t="s">
        <v>167</v>
      </c>
      <c r="D282" s="16">
        <v>1982</v>
      </c>
      <c r="E282" s="95">
        <v>7864.4</v>
      </c>
      <c r="F282" s="95">
        <v>7350.4</v>
      </c>
      <c r="G282" s="95">
        <v>74</v>
      </c>
      <c r="H282" s="9" t="s">
        <v>732</v>
      </c>
      <c r="I282" s="9">
        <v>4</v>
      </c>
      <c r="J282" s="9">
        <v>4</v>
      </c>
      <c r="K282" s="9"/>
      <c r="L282" s="95"/>
      <c r="M282" s="95"/>
      <c r="N282" s="95"/>
      <c r="O282" s="95"/>
      <c r="P282" s="95"/>
      <c r="Q282" s="95">
        <f t="shared" si="62"/>
        <v>16095392</v>
      </c>
      <c r="R282" s="95"/>
      <c r="S282" s="95"/>
      <c r="T282" s="95"/>
      <c r="U282" s="95"/>
      <c r="V282" s="95">
        <f t="shared" si="63"/>
        <v>377491.19999999995</v>
      </c>
      <c r="W282" s="95"/>
      <c r="X282" s="95">
        <f t="shared" si="60"/>
        <v>16472883.199999999</v>
      </c>
      <c r="Y282" s="9" t="s">
        <v>2658</v>
      </c>
      <c r="Z282" s="16">
        <v>0</v>
      </c>
      <c r="AA282" s="16">
        <v>0</v>
      </c>
      <c r="AB282" s="16">
        <v>0</v>
      </c>
      <c r="AC282" s="53">
        <f t="shared" si="61"/>
        <v>16472883.199999999</v>
      </c>
      <c r="AD282" s="55"/>
    </row>
    <row r="283" spans="1:30" s="6" customFormat="1" ht="93.75" customHeight="1" x14ac:dyDescent="0.25">
      <c r="A283" s="51">
        <f>IF(OR(D283=0,D283=""),"",COUNTA($D$20:D283))</f>
        <v>254</v>
      </c>
      <c r="B283" s="9" t="s">
        <v>1259</v>
      </c>
      <c r="C283" s="11" t="s">
        <v>169</v>
      </c>
      <c r="D283" s="16">
        <v>1983</v>
      </c>
      <c r="E283" s="95">
        <v>5530</v>
      </c>
      <c r="F283" s="95">
        <v>3804</v>
      </c>
      <c r="G283" s="95">
        <v>0</v>
      </c>
      <c r="H283" s="9" t="s">
        <v>732</v>
      </c>
      <c r="I283" s="9">
        <v>2</v>
      </c>
      <c r="J283" s="9">
        <v>2</v>
      </c>
      <c r="K283" s="9"/>
      <c r="L283" s="95"/>
      <c r="M283" s="95"/>
      <c r="N283" s="95"/>
      <c r="O283" s="95"/>
      <c r="P283" s="95"/>
      <c r="Q283" s="95">
        <f t="shared" si="62"/>
        <v>8047696</v>
      </c>
      <c r="R283" s="95"/>
      <c r="S283" s="95"/>
      <c r="T283" s="95"/>
      <c r="U283" s="95"/>
      <c r="V283" s="95">
        <f t="shared" si="63"/>
        <v>265440</v>
      </c>
      <c r="W283" s="95"/>
      <c r="X283" s="95">
        <f t="shared" si="60"/>
        <v>8313136</v>
      </c>
      <c r="Y283" s="9" t="s">
        <v>2658</v>
      </c>
      <c r="Z283" s="16">
        <v>0</v>
      </c>
      <c r="AA283" s="16">
        <v>0</v>
      </c>
      <c r="AB283" s="16">
        <v>0</v>
      </c>
      <c r="AC283" s="53">
        <f t="shared" si="61"/>
        <v>8313136</v>
      </c>
      <c r="AD283" s="55"/>
    </row>
    <row r="284" spans="1:30" s="6" customFormat="1" ht="93.75" customHeight="1" x14ac:dyDescent="0.25">
      <c r="A284" s="51">
        <f>IF(OR(D284=0,D284=""),"",COUNTA($D$20:D284))</f>
        <v>255</v>
      </c>
      <c r="B284" s="9" t="s">
        <v>974</v>
      </c>
      <c r="C284" s="11" t="s">
        <v>797</v>
      </c>
      <c r="D284" s="16">
        <v>1984</v>
      </c>
      <c r="E284" s="95">
        <v>4350</v>
      </c>
      <c r="F284" s="95">
        <v>3212.2</v>
      </c>
      <c r="G284" s="95">
        <v>41.2</v>
      </c>
      <c r="H284" s="9" t="s">
        <v>732</v>
      </c>
      <c r="I284" s="9">
        <v>1</v>
      </c>
      <c r="J284" s="9">
        <v>1</v>
      </c>
      <c r="K284" s="9"/>
      <c r="L284" s="95"/>
      <c r="M284" s="95"/>
      <c r="N284" s="95"/>
      <c r="O284" s="95"/>
      <c r="P284" s="95"/>
      <c r="Q284" s="95">
        <f t="shared" si="62"/>
        <v>4023848</v>
      </c>
      <c r="R284" s="95"/>
      <c r="S284" s="95"/>
      <c r="T284" s="95"/>
      <c r="U284" s="95"/>
      <c r="V284" s="95">
        <f t="shared" si="63"/>
        <v>208800</v>
      </c>
      <c r="W284" s="9"/>
      <c r="X284" s="95">
        <f t="shared" si="60"/>
        <v>4232648</v>
      </c>
      <c r="Y284" s="9" t="s">
        <v>2658</v>
      </c>
      <c r="Z284" s="16">
        <v>0</v>
      </c>
      <c r="AA284" s="16">
        <v>0</v>
      </c>
      <c r="AB284" s="16">
        <v>0</v>
      </c>
      <c r="AC284" s="53">
        <f t="shared" si="61"/>
        <v>4232648</v>
      </c>
      <c r="AD284" s="55"/>
    </row>
    <row r="285" spans="1:30" s="6" customFormat="1" ht="93.75" customHeight="1" x14ac:dyDescent="0.25">
      <c r="A285" s="51">
        <f>IF(OR(D285=0,D285=""),"",COUNTA($D$20:D285))</f>
        <v>256</v>
      </c>
      <c r="B285" s="9" t="s">
        <v>1074</v>
      </c>
      <c r="C285" s="11" t="s">
        <v>171</v>
      </c>
      <c r="D285" s="16">
        <v>1984</v>
      </c>
      <c r="E285" s="95">
        <v>9934.7000000000007</v>
      </c>
      <c r="F285" s="95">
        <v>5660.9</v>
      </c>
      <c r="G285" s="95">
        <v>3542.4</v>
      </c>
      <c r="H285" s="9" t="s">
        <v>732</v>
      </c>
      <c r="I285" s="9">
        <v>3</v>
      </c>
      <c r="J285" s="9">
        <v>3</v>
      </c>
      <c r="K285" s="9"/>
      <c r="L285" s="95"/>
      <c r="M285" s="95"/>
      <c r="N285" s="95"/>
      <c r="O285" s="95"/>
      <c r="P285" s="95"/>
      <c r="Q285" s="95">
        <f t="shared" si="62"/>
        <v>12071544</v>
      </c>
      <c r="R285" s="95"/>
      <c r="S285" s="95"/>
      <c r="T285" s="95"/>
      <c r="U285" s="95"/>
      <c r="V285" s="95">
        <f t="shared" si="63"/>
        <v>476865.60000000003</v>
      </c>
      <c r="W285" s="9"/>
      <c r="X285" s="95">
        <f t="shared" si="60"/>
        <v>12548409.6</v>
      </c>
      <c r="Y285" s="9" t="s">
        <v>2658</v>
      </c>
      <c r="Z285" s="16">
        <v>0</v>
      </c>
      <c r="AA285" s="16">
        <v>0</v>
      </c>
      <c r="AB285" s="16">
        <v>0</v>
      </c>
      <c r="AC285" s="53">
        <f t="shared" si="61"/>
        <v>12548409.6</v>
      </c>
      <c r="AD285" s="55"/>
    </row>
    <row r="286" spans="1:30" s="6" customFormat="1" ht="93.75" customHeight="1" x14ac:dyDescent="0.25">
      <c r="A286" s="51">
        <f>IF(OR(D286=0,D286=""),"",COUNTA($D$20:D286))</f>
        <v>257</v>
      </c>
      <c r="B286" s="9" t="s">
        <v>1131</v>
      </c>
      <c r="C286" s="11" t="s">
        <v>172</v>
      </c>
      <c r="D286" s="16">
        <v>1985</v>
      </c>
      <c r="E286" s="95">
        <v>4117.8</v>
      </c>
      <c r="F286" s="95">
        <v>3976.2</v>
      </c>
      <c r="G286" s="95">
        <v>141.60000000000036</v>
      </c>
      <c r="H286" s="9" t="s">
        <v>732</v>
      </c>
      <c r="I286" s="9">
        <v>1</v>
      </c>
      <c r="J286" s="9">
        <v>1</v>
      </c>
      <c r="K286" s="9"/>
      <c r="L286" s="95"/>
      <c r="M286" s="95"/>
      <c r="N286" s="95"/>
      <c r="O286" s="95"/>
      <c r="P286" s="95"/>
      <c r="Q286" s="95">
        <f t="shared" si="62"/>
        <v>4023848</v>
      </c>
      <c r="R286" s="95"/>
      <c r="S286" s="95"/>
      <c r="T286" s="95"/>
      <c r="U286" s="95"/>
      <c r="V286" s="95">
        <f t="shared" si="63"/>
        <v>197654.40000000002</v>
      </c>
      <c r="W286" s="9"/>
      <c r="X286" s="95">
        <f t="shared" si="60"/>
        <v>4221502.4000000004</v>
      </c>
      <c r="Y286" s="9" t="s">
        <v>2658</v>
      </c>
      <c r="Z286" s="16">
        <v>0</v>
      </c>
      <c r="AA286" s="16">
        <v>0</v>
      </c>
      <c r="AB286" s="16">
        <v>0</v>
      </c>
      <c r="AC286" s="53">
        <f t="shared" si="61"/>
        <v>4221502.4000000004</v>
      </c>
      <c r="AD286" s="55"/>
    </row>
    <row r="287" spans="1:30" s="6" customFormat="1" ht="93.75" customHeight="1" x14ac:dyDescent="0.25">
      <c r="A287" s="51">
        <f>IF(OR(D287=0,D287=""),"",COUNTA($D$20:D287))</f>
        <v>258</v>
      </c>
      <c r="B287" s="9" t="s">
        <v>1185</v>
      </c>
      <c r="C287" s="11" t="s">
        <v>173</v>
      </c>
      <c r="D287" s="16">
        <v>1985</v>
      </c>
      <c r="E287" s="95">
        <v>7343.1</v>
      </c>
      <c r="F287" s="95">
        <v>5741.1</v>
      </c>
      <c r="G287" s="95">
        <v>1602</v>
      </c>
      <c r="H287" s="9" t="s">
        <v>732</v>
      </c>
      <c r="I287" s="9">
        <v>3</v>
      </c>
      <c r="J287" s="9">
        <v>3</v>
      </c>
      <c r="K287" s="9"/>
      <c r="L287" s="95"/>
      <c r="M287" s="95"/>
      <c r="N287" s="95"/>
      <c r="O287" s="95"/>
      <c r="P287" s="95"/>
      <c r="Q287" s="95">
        <f t="shared" si="62"/>
        <v>12071544</v>
      </c>
      <c r="R287" s="95"/>
      <c r="S287" s="95"/>
      <c r="T287" s="95"/>
      <c r="U287" s="95"/>
      <c r="V287" s="95">
        <f t="shared" si="63"/>
        <v>352468.80000000005</v>
      </c>
      <c r="W287" s="95"/>
      <c r="X287" s="95">
        <f t="shared" si="60"/>
        <v>12424012.800000001</v>
      </c>
      <c r="Y287" s="9" t="s">
        <v>2658</v>
      </c>
      <c r="Z287" s="16">
        <v>0</v>
      </c>
      <c r="AA287" s="16">
        <v>0</v>
      </c>
      <c r="AB287" s="16">
        <v>0</v>
      </c>
      <c r="AC287" s="53">
        <f t="shared" si="61"/>
        <v>12424012.800000001</v>
      </c>
      <c r="AD287" s="55"/>
    </row>
    <row r="288" spans="1:30" s="6" customFormat="1" ht="93.75" customHeight="1" x14ac:dyDescent="0.25">
      <c r="A288" s="51">
        <f>IF(OR(D288=0,D288=""),"",COUNTA($D$20:D288))</f>
        <v>259</v>
      </c>
      <c r="B288" s="9" t="s">
        <v>1186</v>
      </c>
      <c r="C288" s="11" t="s">
        <v>174</v>
      </c>
      <c r="D288" s="16">
        <v>1985</v>
      </c>
      <c r="E288" s="95">
        <v>5751.5</v>
      </c>
      <c r="F288" s="95">
        <v>5485.5</v>
      </c>
      <c r="G288" s="95">
        <v>0</v>
      </c>
      <c r="H288" s="9" t="s">
        <v>732</v>
      </c>
      <c r="I288" s="9">
        <v>3</v>
      </c>
      <c r="J288" s="9">
        <v>3</v>
      </c>
      <c r="K288" s="9"/>
      <c r="L288" s="95"/>
      <c r="M288" s="95"/>
      <c r="N288" s="95"/>
      <c r="O288" s="95"/>
      <c r="P288" s="95"/>
      <c r="Q288" s="95">
        <f t="shared" si="62"/>
        <v>12071544</v>
      </c>
      <c r="R288" s="95"/>
      <c r="S288" s="95"/>
      <c r="T288" s="95"/>
      <c r="U288" s="95"/>
      <c r="V288" s="95">
        <f t="shared" si="63"/>
        <v>276072</v>
      </c>
      <c r="W288" s="95"/>
      <c r="X288" s="95">
        <f t="shared" si="60"/>
        <v>12347616</v>
      </c>
      <c r="Y288" s="9" t="s">
        <v>2658</v>
      </c>
      <c r="Z288" s="16">
        <v>0</v>
      </c>
      <c r="AA288" s="16">
        <v>0</v>
      </c>
      <c r="AB288" s="16">
        <v>0</v>
      </c>
      <c r="AC288" s="53">
        <f t="shared" si="61"/>
        <v>12347616</v>
      </c>
      <c r="AD288" s="55"/>
    </row>
    <row r="289" spans="1:30" s="6" customFormat="1" ht="93.75" customHeight="1" x14ac:dyDescent="0.25">
      <c r="A289" s="51">
        <f>IF(OR(D289=0,D289=""),"",COUNTA($D$20:D289))</f>
        <v>260</v>
      </c>
      <c r="B289" s="9" t="s">
        <v>1241</v>
      </c>
      <c r="C289" s="11" t="s">
        <v>175</v>
      </c>
      <c r="D289" s="16">
        <v>1985</v>
      </c>
      <c r="E289" s="95">
        <v>30829.599999999999</v>
      </c>
      <c r="F289" s="95">
        <v>24744</v>
      </c>
      <c r="G289" s="95">
        <v>191.1</v>
      </c>
      <c r="H289" s="9" t="s">
        <v>732</v>
      </c>
      <c r="I289" s="9">
        <v>13</v>
      </c>
      <c r="J289" s="9">
        <v>13</v>
      </c>
      <c r="K289" s="9"/>
      <c r="L289" s="95"/>
      <c r="M289" s="95"/>
      <c r="N289" s="95"/>
      <c r="O289" s="95"/>
      <c r="P289" s="95"/>
      <c r="Q289" s="95">
        <f t="shared" si="62"/>
        <v>52310024</v>
      </c>
      <c r="R289" s="95"/>
      <c r="S289" s="95"/>
      <c r="T289" s="95"/>
      <c r="U289" s="95"/>
      <c r="V289" s="95">
        <f t="shared" si="63"/>
        <v>1479820.7999999998</v>
      </c>
      <c r="W289" s="95"/>
      <c r="X289" s="95">
        <f t="shared" si="60"/>
        <v>53789844.799999997</v>
      </c>
      <c r="Y289" s="9" t="s">
        <v>2658</v>
      </c>
      <c r="Z289" s="16">
        <v>0</v>
      </c>
      <c r="AA289" s="16">
        <v>0</v>
      </c>
      <c r="AB289" s="16">
        <v>0</v>
      </c>
      <c r="AC289" s="53">
        <f t="shared" si="61"/>
        <v>53789844.799999997</v>
      </c>
      <c r="AD289" s="55"/>
    </row>
    <row r="290" spans="1:30" s="6" customFormat="1" ht="93.75" customHeight="1" x14ac:dyDescent="0.25">
      <c r="A290" s="51">
        <f>IF(OR(D290=0,D290=""),"",COUNTA($D$20:D290))</f>
        <v>261</v>
      </c>
      <c r="B290" s="9" t="s">
        <v>936</v>
      </c>
      <c r="C290" s="11" t="s">
        <v>176</v>
      </c>
      <c r="D290" s="16">
        <v>1986</v>
      </c>
      <c r="E290" s="95">
        <v>31859.86</v>
      </c>
      <c r="F290" s="95">
        <v>20234.8</v>
      </c>
      <c r="G290" s="95">
        <v>1689.2</v>
      </c>
      <c r="H290" s="9" t="s">
        <v>732</v>
      </c>
      <c r="I290" s="9">
        <v>11</v>
      </c>
      <c r="J290" s="9">
        <v>11</v>
      </c>
      <c r="K290" s="9"/>
      <c r="L290" s="95"/>
      <c r="M290" s="95"/>
      <c r="N290" s="95"/>
      <c r="O290" s="95"/>
      <c r="P290" s="95"/>
      <c r="Q290" s="95">
        <f t="shared" si="62"/>
        <v>44262328</v>
      </c>
      <c r="R290" s="95"/>
      <c r="S290" s="95"/>
      <c r="T290" s="95"/>
      <c r="U290" s="95"/>
      <c r="V290" s="95">
        <f t="shared" si="63"/>
        <v>1529273.28</v>
      </c>
      <c r="W290" s="95"/>
      <c r="X290" s="95">
        <f t="shared" si="60"/>
        <v>45791601.280000001</v>
      </c>
      <c r="Y290" s="9" t="s">
        <v>2658</v>
      </c>
      <c r="Z290" s="16">
        <v>0</v>
      </c>
      <c r="AA290" s="16">
        <v>0</v>
      </c>
      <c r="AB290" s="16">
        <v>0</v>
      </c>
      <c r="AC290" s="53">
        <f t="shared" si="61"/>
        <v>45791601.280000001</v>
      </c>
      <c r="AD290" s="55"/>
    </row>
    <row r="291" spans="1:30" s="6" customFormat="1" ht="93.75" customHeight="1" x14ac:dyDescent="0.25">
      <c r="A291" s="51">
        <f>IF(OR(D291=0,D291=""),"",COUNTA($D$20:D291))</f>
        <v>262</v>
      </c>
      <c r="B291" s="9" t="s">
        <v>1256</v>
      </c>
      <c r="C291" s="11" t="s">
        <v>178</v>
      </c>
      <c r="D291" s="16">
        <v>1986</v>
      </c>
      <c r="E291" s="95">
        <v>7615.8</v>
      </c>
      <c r="F291" s="95">
        <v>5711.8</v>
      </c>
      <c r="G291" s="95">
        <v>0</v>
      </c>
      <c r="H291" s="9" t="s">
        <v>732</v>
      </c>
      <c r="I291" s="9">
        <v>3</v>
      </c>
      <c r="J291" s="9">
        <v>3</v>
      </c>
      <c r="K291" s="9"/>
      <c r="L291" s="95"/>
      <c r="M291" s="95"/>
      <c r="N291" s="95"/>
      <c r="O291" s="95"/>
      <c r="P291" s="95"/>
      <c r="Q291" s="95">
        <f t="shared" si="62"/>
        <v>12071544</v>
      </c>
      <c r="R291" s="95"/>
      <c r="S291" s="95"/>
      <c r="T291" s="95"/>
      <c r="U291" s="95"/>
      <c r="V291" s="95">
        <f t="shared" si="63"/>
        <v>365558.4</v>
      </c>
      <c r="W291" s="95"/>
      <c r="X291" s="95">
        <f t="shared" si="60"/>
        <v>12437102.4</v>
      </c>
      <c r="Y291" s="9" t="s">
        <v>2658</v>
      </c>
      <c r="Z291" s="16">
        <v>0</v>
      </c>
      <c r="AA291" s="16">
        <v>0</v>
      </c>
      <c r="AB291" s="16">
        <v>0</v>
      </c>
      <c r="AC291" s="53">
        <f t="shared" si="61"/>
        <v>12437102.4</v>
      </c>
      <c r="AD291" s="55"/>
    </row>
    <row r="292" spans="1:30" s="6" customFormat="1" ht="93.75" customHeight="1" x14ac:dyDescent="0.25">
      <c r="A292" s="51">
        <f>IF(OR(D292=0,D292=""),"",COUNTA($D$20:D292))</f>
        <v>263</v>
      </c>
      <c r="B292" s="11" t="s">
        <v>1183</v>
      </c>
      <c r="C292" s="11" t="s">
        <v>182</v>
      </c>
      <c r="D292" s="16">
        <v>1988</v>
      </c>
      <c r="E292" s="95">
        <v>12020</v>
      </c>
      <c r="F292" s="95">
        <v>8118</v>
      </c>
      <c r="G292" s="95">
        <v>0</v>
      </c>
      <c r="H292" s="9" t="s">
        <v>732</v>
      </c>
      <c r="I292" s="9">
        <f>J292+K292</f>
        <v>5</v>
      </c>
      <c r="J292" s="9">
        <v>5</v>
      </c>
      <c r="K292" s="9"/>
      <c r="L292" s="95"/>
      <c r="M292" s="95"/>
      <c r="N292" s="95"/>
      <c r="O292" s="95"/>
      <c r="P292" s="95"/>
      <c r="Q292" s="95">
        <f t="shared" si="62"/>
        <v>20119240</v>
      </c>
      <c r="R292" s="95"/>
      <c r="S292" s="95"/>
      <c r="T292" s="95"/>
      <c r="U292" s="95"/>
      <c r="V292" s="95">
        <f t="shared" si="63"/>
        <v>576960</v>
      </c>
      <c r="W292" s="9"/>
      <c r="X292" s="95">
        <f t="shared" si="60"/>
        <v>20696200</v>
      </c>
      <c r="Y292" s="9" t="s">
        <v>2658</v>
      </c>
      <c r="Z292" s="16">
        <v>0</v>
      </c>
      <c r="AA292" s="16">
        <v>0</v>
      </c>
      <c r="AB292" s="16">
        <v>0</v>
      </c>
      <c r="AC292" s="53">
        <f t="shared" si="61"/>
        <v>20696200</v>
      </c>
      <c r="AD292" s="55"/>
    </row>
    <row r="293" spans="1:30" s="6" customFormat="1" ht="93.75" customHeight="1" x14ac:dyDescent="0.25">
      <c r="A293" s="51">
        <f>IF(OR(D293=0,D293=""),"",COUNTA($D$20:D293))</f>
        <v>264</v>
      </c>
      <c r="B293" s="9" t="s">
        <v>967</v>
      </c>
      <c r="C293" s="11" t="s">
        <v>184</v>
      </c>
      <c r="D293" s="16">
        <v>1989</v>
      </c>
      <c r="E293" s="95">
        <v>3874.5</v>
      </c>
      <c r="F293" s="95">
        <v>2327.8000000000002</v>
      </c>
      <c r="G293" s="95">
        <v>47.2</v>
      </c>
      <c r="H293" s="9" t="s">
        <v>732</v>
      </c>
      <c r="I293" s="9">
        <v>2</v>
      </c>
      <c r="J293" s="9">
        <v>2</v>
      </c>
      <c r="K293" s="9"/>
      <c r="L293" s="95"/>
      <c r="M293" s="95"/>
      <c r="N293" s="95"/>
      <c r="O293" s="95"/>
      <c r="P293" s="95"/>
      <c r="Q293" s="95">
        <f t="shared" si="62"/>
        <v>8047696</v>
      </c>
      <c r="R293" s="95"/>
      <c r="S293" s="95"/>
      <c r="T293" s="95"/>
      <c r="U293" s="95"/>
      <c r="V293" s="95">
        <f t="shared" si="63"/>
        <v>185976</v>
      </c>
      <c r="W293" s="9"/>
      <c r="X293" s="95">
        <f t="shared" si="60"/>
        <v>8233672</v>
      </c>
      <c r="Y293" s="9" t="s">
        <v>2658</v>
      </c>
      <c r="Z293" s="16">
        <v>0</v>
      </c>
      <c r="AA293" s="16">
        <v>0</v>
      </c>
      <c r="AB293" s="16">
        <v>0</v>
      </c>
      <c r="AC293" s="53">
        <f t="shared" si="61"/>
        <v>8233672</v>
      </c>
      <c r="AD293" s="55"/>
    </row>
    <row r="294" spans="1:30" s="6" customFormat="1" ht="93.75" customHeight="1" x14ac:dyDescent="0.25">
      <c r="A294" s="51">
        <f>IF(OR(D294=0,D294=""),"",COUNTA($D$20:D294))</f>
        <v>265</v>
      </c>
      <c r="B294" s="9" t="s">
        <v>1101</v>
      </c>
      <c r="C294" s="11" t="s">
        <v>189</v>
      </c>
      <c r="D294" s="16">
        <v>1989</v>
      </c>
      <c r="E294" s="95">
        <v>9874.2999999999993</v>
      </c>
      <c r="F294" s="95">
        <v>7678.4</v>
      </c>
      <c r="G294" s="95">
        <v>106.9</v>
      </c>
      <c r="H294" s="9" t="s">
        <v>732</v>
      </c>
      <c r="I294" s="9">
        <v>4</v>
      </c>
      <c r="J294" s="9">
        <v>4</v>
      </c>
      <c r="K294" s="9"/>
      <c r="L294" s="95"/>
      <c r="M294" s="95"/>
      <c r="N294" s="95"/>
      <c r="O294" s="95"/>
      <c r="P294" s="95"/>
      <c r="Q294" s="95">
        <f t="shared" si="62"/>
        <v>16095392</v>
      </c>
      <c r="R294" s="95"/>
      <c r="S294" s="95"/>
      <c r="T294" s="95"/>
      <c r="U294" s="95"/>
      <c r="V294" s="95">
        <f t="shared" si="63"/>
        <v>473966.39999999997</v>
      </c>
      <c r="W294" s="9"/>
      <c r="X294" s="95">
        <f t="shared" si="60"/>
        <v>16569358.4</v>
      </c>
      <c r="Y294" s="9" t="s">
        <v>2658</v>
      </c>
      <c r="Z294" s="16">
        <v>0</v>
      </c>
      <c r="AA294" s="16">
        <v>0</v>
      </c>
      <c r="AB294" s="16">
        <v>0</v>
      </c>
      <c r="AC294" s="53">
        <f t="shared" si="61"/>
        <v>16569358.4</v>
      </c>
      <c r="AD294" s="55"/>
    </row>
    <row r="295" spans="1:30" s="6" customFormat="1" ht="93.75" customHeight="1" x14ac:dyDescent="0.25">
      <c r="A295" s="51">
        <f>IF(OR(D295=0,D295=""),"",COUNTA($D$20:D295))</f>
        <v>266</v>
      </c>
      <c r="B295" s="9" t="s">
        <v>1113</v>
      </c>
      <c r="C295" s="11" t="s">
        <v>190</v>
      </c>
      <c r="D295" s="16">
        <v>1989</v>
      </c>
      <c r="E295" s="95">
        <v>4893.8</v>
      </c>
      <c r="F295" s="95">
        <v>2369.3000000000002</v>
      </c>
      <c r="G295" s="95">
        <v>49</v>
      </c>
      <c r="H295" s="9" t="s">
        <v>732</v>
      </c>
      <c r="I295" s="9">
        <v>2</v>
      </c>
      <c r="J295" s="9">
        <v>2</v>
      </c>
      <c r="K295" s="9"/>
      <c r="L295" s="95"/>
      <c r="M295" s="95"/>
      <c r="N295" s="95"/>
      <c r="O295" s="95"/>
      <c r="P295" s="95"/>
      <c r="Q295" s="95">
        <f t="shared" si="62"/>
        <v>8047696</v>
      </c>
      <c r="R295" s="95"/>
      <c r="S295" s="95"/>
      <c r="T295" s="95"/>
      <c r="U295" s="95"/>
      <c r="V295" s="95">
        <f t="shared" si="63"/>
        <v>234902.40000000002</v>
      </c>
      <c r="W295" s="9"/>
      <c r="X295" s="95">
        <f t="shared" si="60"/>
        <v>8282598.4000000004</v>
      </c>
      <c r="Y295" s="9" t="s">
        <v>2658</v>
      </c>
      <c r="Z295" s="16">
        <v>0</v>
      </c>
      <c r="AA295" s="16">
        <v>0</v>
      </c>
      <c r="AB295" s="16">
        <v>0</v>
      </c>
      <c r="AC295" s="53">
        <f t="shared" si="61"/>
        <v>8282598.4000000004</v>
      </c>
      <c r="AD295" s="55"/>
    </row>
    <row r="296" spans="1:30" s="6" customFormat="1" ht="93.75" customHeight="1" x14ac:dyDescent="0.25">
      <c r="A296" s="51">
        <f>IF(OR(D296=0,D296=""),"",COUNTA($D$20:D296))</f>
        <v>267</v>
      </c>
      <c r="B296" s="9" t="s">
        <v>1234</v>
      </c>
      <c r="C296" s="11" t="s">
        <v>191</v>
      </c>
      <c r="D296" s="16">
        <v>1989</v>
      </c>
      <c r="E296" s="95">
        <v>4866.3</v>
      </c>
      <c r="F296" s="95">
        <v>4042.1</v>
      </c>
      <c r="G296" s="95">
        <v>0</v>
      </c>
      <c r="H296" s="9" t="s">
        <v>732</v>
      </c>
      <c r="I296" s="9">
        <v>2</v>
      </c>
      <c r="J296" s="9">
        <v>2</v>
      </c>
      <c r="K296" s="9"/>
      <c r="L296" s="95"/>
      <c r="M296" s="95"/>
      <c r="N296" s="95"/>
      <c r="O296" s="95"/>
      <c r="P296" s="95"/>
      <c r="Q296" s="95">
        <f t="shared" si="62"/>
        <v>8047696</v>
      </c>
      <c r="R296" s="95"/>
      <c r="S296" s="95"/>
      <c r="T296" s="95"/>
      <c r="U296" s="95"/>
      <c r="V296" s="95">
        <f t="shared" si="63"/>
        <v>233582.40000000002</v>
      </c>
      <c r="W296" s="95"/>
      <c r="X296" s="95">
        <f t="shared" si="60"/>
        <v>8281278.4000000004</v>
      </c>
      <c r="Y296" s="9" t="s">
        <v>2658</v>
      </c>
      <c r="Z296" s="16">
        <v>0</v>
      </c>
      <c r="AA296" s="16">
        <v>0</v>
      </c>
      <c r="AB296" s="16">
        <v>0</v>
      </c>
      <c r="AC296" s="53">
        <f t="shared" si="61"/>
        <v>8281278.4000000004</v>
      </c>
      <c r="AD296" s="55"/>
    </row>
    <row r="297" spans="1:30" s="6" customFormat="1" ht="93.75" customHeight="1" x14ac:dyDescent="0.25">
      <c r="A297" s="51">
        <f>IF(OR(D297=0,D297=""),"",COUNTA($D$20:D297))</f>
        <v>268</v>
      </c>
      <c r="B297" s="9" t="s">
        <v>1065</v>
      </c>
      <c r="C297" s="11" t="s">
        <v>192</v>
      </c>
      <c r="D297" s="16">
        <v>1990</v>
      </c>
      <c r="E297" s="95">
        <v>5483.8</v>
      </c>
      <c r="F297" s="95">
        <v>3857.2</v>
      </c>
      <c r="G297" s="95">
        <v>0</v>
      </c>
      <c r="H297" s="9" t="s">
        <v>732</v>
      </c>
      <c r="I297" s="9">
        <v>2</v>
      </c>
      <c r="J297" s="9">
        <v>2</v>
      </c>
      <c r="K297" s="9"/>
      <c r="L297" s="57"/>
      <c r="M297" s="95"/>
      <c r="N297" s="57"/>
      <c r="O297" s="95"/>
      <c r="P297" s="95"/>
      <c r="Q297" s="95">
        <f t="shared" si="62"/>
        <v>8047696</v>
      </c>
      <c r="R297" s="57"/>
      <c r="S297" s="57"/>
      <c r="T297" s="95"/>
      <c r="U297" s="57"/>
      <c r="V297" s="95">
        <f t="shared" si="63"/>
        <v>263222.40000000002</v>
      </c>
      <c r="W297" s="95"/>
      <c r="X297" s="95">
        <f t="shared" si="60"/>
        <v>8310918.4000000004</v>
      </c>
      <c r="Y297" s="9" t="s">
        <v>2658</v>
      </c>
      <c r="Z297" s="16">
        <v>0</v>
      </c>
      <c r="AA297" s="16">
        <v>0</v>
      </c>
      <c r="AB297" s="16">
        <v>0</v>
      </c>
      <c r="AC297" s="53">
        <f t="shared" si="61"/>
        <v>8310918.4000000004</v>
      </c>
      <c r="AD297" s="55"/>
    </row>
    <row r="298" spans="1:30" s="6" customFormat="1" ht="93.75" customHeight="1" x14ac:dyDescent="0.25">
      <c r="A298" s="51">
        <f>IF(OR(D298=0,D298=""),"",COUNTA($D$20:D298))</f>
        <v>269</v>
      </c>
      <c r="B298" s="9" t="s">
        <v>1105</v>
      </c>
      <c r="C298" s="11" t="s">
        <v>193</v>
      </c>
      <c r="D298" s="16">
        <v>1990</v>
      </c>
      <c r="E298" s="95">
        <v>8458.6</v>
      </c>
      <c r="F298" s="95">
        <v>5742.6</v>
      </c>
      <c r="G298" s="95">
        <v>0</v>
      </c>
      <c r="H298" s="9" t="s">
        <v>732</v>
      </c>
      <c r="I298" s="9">
        <v>3</v>
      </c>
      <c r="J298" s="9">
        <v>3</v>
      </c>
      <c r="K298" s="9"/>
      <c r="L298" s="57"/>
      <c r="M298" s="57"/>
      <c r="N298" s="57"/>
      <c r="O298" s="95"/>
      <c r="P298" s="95"/>
      <c r="Q298" s="95">
        <f t="shared" si="62"/>
        <v>12071544</v>
      </c>
      <c r="R298" s="57"/>
      <c r="S298" s="57"/>
      <c r="T298" s="57"/>
      <c r="U298" s="57"/>
      <c r="V298" s="95">
        <f t="shared" si="63"/>
        <v>406012.80000000005</v>
      </c>
      <c r="W298" s="95"/>
      <c r="X298" s="95">
        <f t="shared" si="60"/>
        <v>12477556.800000001</v>
      </c>
      <c r="Y298" s="9" t="s">
        <v>2658</v>
      </c>
      <c r="Z298" s="16">
        <v>0</v>
      </c>
      <c r="AA298" s="16">
        <v>0</v>
      </c>
      <c r="AB298" s="16">
        <v>0</v>
      </c>
      <c r="AC298" s="53">
        <f t="shared" si="61"/>
        <v>12477556.800000001</v>
      </c>
      <c r="AD298" s="55"/>
    </row>
    <row r="299" spans="1:30" s="6" customFormat="1" ht="93.75" customHeight="1" x14ac:dyDescent="0.25">
      <c r="A299" s="51">
        <f>IF(OR(D299=0,D299=""),"",COUNTA($D$20:D299))</f>
        <v>270</v>
      </c>
      <c r="B299" s="9" t="s">
        <v>1265</v>
      </c>
      <c r="C299" s="11" t="s">
        <v>194</v>
      </c>
      <c r="D299" s="16">
        <v>1990</v>
      </c>
      <c r="E299" s="95">
        <v>7225.6</v>
      </c>
      <c r="F299" s="95">
        <v>5802</v>
      </c>
      <c r="G299" s="95">
        <v>0</v>
      </c>
      <c r="H299" s="9" t="s">
        <v>732</v>
      </c>
      <c r="I299" s="9">
        <v>3</v>
      </c>
      <c r="J299" s="9">
        <v>3</v>
      </c>
      <c r="K299" s="9"/>
      <c r="L299" s="95"/>
      <c r="M299" s="95"/>
      <c r="N299" s="95"/>
      <c r="O299" s="95"/>
      <c r="P299" s="95"/>
      <c r="Q299" s="95">
        <f t="shared" si="62"/>
        <v>12071544</v>
      </c>
      <c r="R299" s="95"/>
      <c r="S299" s="95"/>
      <c r="T299" s="95"/>
      <c r="U299" s="95"/>
      <c r="V299" s="95">
        <f t="shared" si="63"/>
        <v>346828.80000000005</v>
      </c>
      <c r="W299" s="95"/>
      <c r="X299" s="95">
        <f t="shared" si="60"/>
        <v>12418372.800000001</v>
      </c>
      <c r="Y299" s="9" t="s">
        <v>2658</v>
      </c>
      <c r="Z299" s="16">
        <v>0</v>
      </c>
      <c r="AA299" s="16">
        <v>0</v>
      </c>
      <c r="AB299" s="16">
        <v>0</v>
      </c>
      <c r="AC299" s="53">
        <f t="shared" si="61"/>
        <v>12418372.800000001</v>
      </c>
      <c r="AD299" s="55"/>
    </row>
    <row r="300" spans="1:30" s="6" customFormat="1" ht="93.75" customHeight="1" x14ac:dyDescent="0.25">
      <c r="A300" s="51">
        <f>IF(OR(D300=0,D300=""),"",COUNTA($D$20:D300))</f>
        <v>271</v>
      </c>
      <c r="B300" s="9" t="s">
        <v>930</v>
      </c>
      <c r="C300" s="11" t="s">
        <v>196</v>
      </c>
      <c r="D300" s="16">
        <v>1991</v>
      </c>
      <c r="E300" s="95">
        <v>9020.35</v>
      </c>
      <c r="F300" s="95">
        <v>7888.35</v>
      </c>
      <c r="G300" s="95">
        <v>0</v>
      </c>
      <c r="H300" s="9" t="s">
        <v>732</v>
      </c>
      <c r="I300" s="9">
        <v>4</v>
      </c>
      <c r="J300" s="9">
        <v>4</v>
      </c>
      <c r="K300" s="9"/>
      <c r="L300" s="95"/>
      <c r="M300" s="95"/>
      <c r="N300" s="95"/>
      <c r="O300" s="95"/>
      <c r="P300" s="95"/>
      <c r="Q300" s="95">
        <f t="shared" si="62"/>
        <v>16095392</v>
      </c>
      <c r="R300" s="95"/>
      <c r="S300" s="95"/>
      <c r="T300" s="95"/>
      <c r="U300" s="95"/>
      <c r="V300" s="95">
        <f t="shared" si="63"/>
        <v>432976.80000000005</v>
      </c>
      <c r="W300" s="9"/>
      <c r="X300" s="95">
        <f t="shared" si="60"/>
        <v>16528368.800000001</v>
      </c>
      <c r="Y300" s="9" t="s">
        <v>2658</v>
      </c>
      <c r="Z300" s="16">
        <v>0</v>
      </c>
      <c r="AA300" s="16">
        <v>0</v>
      </c>
      <c r="AB300" s="16">
        <v>0</v>
      </c>
      <c r="AC300" s="53">
        <f t="shared" si="61"/>
        <v>16528368.800000001</v>
      </c>
      <c r="AD300" s="55"/>
    </row>
    <row r="301" spans="1:30" s="6" customFormat="1" ht="93.75" customHeight="1" x14ac:dyDescent="0.25">
      <c r="A301" s="51">
        <f>IF(OR(D301=0,D301=""),"",COUNTA($D$20:D301))</f>
        <v>272</v>
      </c>
      <c r="B301" s="9" t="s">
        <v>1109</v>
      </c>
      <c r="C301" s="11" t="s">
        <v>198</v>
      </c>
      <c r="D301" s="16">
        <v>1991</v>
      </c>
      <c r="E301" s="95">
        <v>4868.7</v>
      </c>
      <c r="F301" s="95">
        <v>3826</v>
      </c>
      <c r="G301" s="95">
        <v>0</v>
      </c>
      <c r="H301" s="9" t="s">
        <v>732</v>
      </c>
      <c r="I301" s="9">
        <v>2</v>
      </c>
      <c r="J301" s="9">
        <v>2</v>
      </c>
      <c r="K301" s="9"/>
      <c r="L301" s="95"/>
      <c r="M301" s="95"/>
      <c r="N301" s="95"/>
      <c r="O301" s="95"/>
      <c r="P301" s="95"/>
      <c r="Q301" s="95">
        <f t="shared" si="62"/>
        <v>8047696</v>
      </c>
      <c r="R301" s="95"/>
      <c r="S301" s="95"/>
      <c r="T301" s="95"/>
      <c r="U301" s="95"/>
      <c r="V301" s="95">
        <f t="shared" si="63"/>
        <v>233697.59999999998</v>
      </c>
      <c r="W301" s="95"/>
      <c r="X301" s="95">
        <f t="shared" si="60"/>
        <v>8281393.5999999996</v>
      </c>
      <c r="Y301" s="9" t="s">
        <v>2658</v>
      </c>
      <c r="Z301" s="16">
        <v>0</v>
      </c>
      <c r="AA301" s="16">
        <v>0</v>
      </c>
      <c r="AB301" s="16">
        <v>0</v>
      </c>
      <c r="AC301" s="53">
        <f t="shared" si="61"/>
        <v>8281393.5999999996</v>
      </c>
      <c r="AD301" s="55"/>
    </row>
    <row r="302" spans="1:30" s="6" customFormat="1" ht="93.75" customHeight="1" x14ac:dyDescent="0.25">
      <c r="A302" s="51">
        <f>IF(OR(D302=0,D302=""),"",COUNTA($D$20:D302))</f>
        <v>273</v>
      </c>
      <c r="B302" s="9" t="s">
        <v>1111</v>
      </c>
      <c r="C302" s="11" t="s">
        <v>199</v>
      </c>
      <c r="D302" s="16">
        <v>1991</v>
      </c>
      <c r="E302" s="95">
        <v>5710.8</v>
      </c>
      <c r="F302" s="95">
        <v>3470.1</v>
      </c>
      <c r="G302" s="95">
        <v>31.5</v>
      </c>
      <c r="H302" s="9" t="s">
        <v>732</v>
      </c>
      <c r="I302" s="9">
        <v>3</v>
      </c>
      <c r="J302" s="9">
        <v>3</v>
      </c>
      <c r="K302" s="9"/>
      <c r="L302" s="95"/>
      <c r="M302" s="95"/>
      <c r="N302" s="95"/>
      <c r="O302" s="95"/>
      <c r="P302" s="95"/>
      <c r="Q302" s="95">
        <f t="shared" si="62"/>
        <v>12071544</v>
      </c>
      <c r="R302" s="95"/>
      <c r="S302" s="95"/>
      <c r="T302" s="95"/>
      <c r="U302" s="95"/>
      <c r="V302" s="95">
        <f t="shared" si="63"/>
        <v>274118.40000000002</v>
      </c>
      <c r="W302" s="9"/>
      <c r="X302" s="95">
        <f t="shared" si="60"/>
        <v>12345662.4</v>
      </c>
      <c r="Y302" s="9" t="s">
        <v>2658</v>
      </c>
      <c r="Z302" s="16">
        <v>0</v>
      </c>
      <c r="AA302" s="16">
        <v>0</v>
      </c>
      <c r="AB302" s="16">
        <v>0</v>
      </c>
      <c r="AC302" s="53">
        <f t="shared" si="61"/>
        <v>12345662.4</v>
      </c>
      <c r="AD302" s="55"/>
    </row>
    <row r="303" spans="1:30" s="6" customFormat="1" ht="93.75" customHeight="1" x14ac:dyDescent="0.25">
      <c r="A303" s="51">
        <f>IF(OR(D303=0,D303=""),"",COUNTA($D$20:D303))</f>
        <v>274</v>
      </c>
      <c r="B303" s="9" t="s">
        <v>994</v>
      </c>
      <c r="C303" s="11" t="s">
        <v>203</v>
      </c>
      <c r="D303" s="16">
        <v>1992</v>
      </c>
      <c r="E303" s="95">
        <v>8590.2999999999993</v>
      </c>
      <c r="F303" s="95">
        <v>7512</v>
      </c>
      <c r="G303" s="95">
        <v>0</v>
      </c>
      <c r="H303" s="9" t="s">
        <v>732</v>
      </c>
      <c r="I303" s="9">
        <v>4</v>
      </c>
      <c r="J303" s="9">
        <v>4</v>
      </c>
      <c r="K303" s="9"/>
      <c r="L303" s="95"/>
      <c r="M303" s="95"/>
      <c r="N303" s="95"/>
      <c r="O303" s="95"/>
      <c r="P303" s="95"/>
      <c r="Q303" s="95">
        <f t="shared" si="62"/>
        <v>16095392</v>
      </c>
      <c r="R303" s="95"/>
      <c r="S303" s="95"/>
      <c r="T303" s="95"/>
      <c r="U303" s="95"/>
      <c r="V303" s="95">
        <f t="shared" si="63"/>
        <v>412334.39999999997</v>
      </c>
      <c r="W303" s="9"/>
      <c r="X303" s="95">
        <f t="shared" si="60"/>
        <v>16507726.4</v>
      </c>
      <c r="Y303" s="9" t="s">
        <v>2658</v>
      </c>
      <c r="Z303" s="16">
        <v>0</v>
      </c>
      <c r="AA303" s="16">
        <v>0</v>
      </c>
      <c r="AB303" s="16">
        <v>0</v>
      </c>
      <c r="AC303" s="53">
        <f t="shared" si="61"/>
        <v>16507726.4</v>
      </c>
      <c r="AD303" s="55"/>
    </row>
    <row r="304" spans="1:30" s="6" customFormat="1" ht="93.75" customHeight="1" x14ac:dyDescent="0.25">
      <c r="A304" s="51">
        <f>IF(OR(D304=0,D304=""),"",COUNTA($D$20:D304))</f>
        <v>275</v>
      </c>
      <c r="B304" s="9" t="s">
        <v>998</v>
      </c>
      <c r="C304" s="11" t="s">
        <v>204</v>
      </c>
      <c r="D304" s="16">
        <v>1992</v>
      </c>
      <c r="E304" s="95">
        <v>7825.7</v>
      </c>
      <c r="F304" s="95">
        <v>5836.4</v>
      </c>
      <c r="G304" s="95">
        <v>99.4</v>
      </c>
      <c r="H304" s="9" t="s">
        <v>732</v>
      </c>
      <c r="I304" s="9">
        <v>3</v>
      </c>
      <c r="J304" s="9">
        <v>3</v>
      </c>
      <c r="K304" s="9"/>
      <c r="L304" s="95"/>
      <c r="M304" s="95"/>
      <c r="N304" s="95"/>
      <c r="O304" s="95"/>
      <c r="P304" s="95"/>
      <c r="Q304" s="95">
        <f t="shared" si="62"/>
        <v>12071544</v>
      </c>
      <c r="R304" s="95"/>
      <c r="S304" s="95"/>
      <c r="T304" s="95"/>
      <c r="U304" s="95"/>
      <c r="V304" s="95">
        <f t="shared" si="63"/>
        <v>375633.6</v>
      </c>
      <c r="W304" s="9"/>
      <c r="X304" s="95">
        <f t="shared" si="60"/>
        <v>12447177.6</v>
      </c>
      <c r="Y304" s="9" t="s">
        <v>2658</v>
      </c>
      <c r="Z304" s="16">
        <v>0</v>
      </c>
      <c r="AA304" s="16">
        <v>0</v>
      </c>
      <c r="AB304" s="16">
        <v>0</v>
      </c>
      <c r="AC304" s="53">
        <f t="shared" si="61"/>
        <v>12447177.6</v>
      </c>
      <c r="AD304" s="55"/>
    </row>
    <row r="305" spans="1:37" s="6" customFormat="1" ht="93.75" customHeight="1" x14ac:dyDescent="0.25">
      <c r="A305" s="51">
        <f>IF(OR(D305=0,D305=""),"",COUNTA($D$20:D305))</f>
        <v>276</v>
      </c>
      <c r="B305" s="9" t="s">
        <v>1108</v>
      </c>
      <c r="C305" s="11" t="s">
        <v>207</v>
      </c>
      <c r="D305" s="16">
        <v>1992</v>
      </c>
      <c r="E305" s="95">
        <v>9669.2999999999993</v>
      </c>
      <c r="F305" s="95">
        <v>7585.7</v>
      </c>
      <c r="G305" s="95">
        <v>0</v>
      </c>
      <c r="H305" s="9" t="s">
        <v>732</v>
      </c>
      <c r="I305" s="9">
        <v>4</v>
      </c>
      <c r="J305" s="9">
        <v>4</v>
      </c>
      <c r="K305" s="9"/>
      <c r="L305" s="95"/>
      <c r="M305" s="95"/>
      <c r="N305" s="95"/>
      <c r="O305" s="95"/>
      <c r="P305" s="95"/>
      <c r="Q305" s="95">
        <f t="shared" si="62"/>
        <v>16095392</v>
      </c>
      <c r="R305" s="95"/>
      <c r="S305" s="95"/>
      <c r="T305" s="95"/>
      <c r="U305" s="95"/>
      <c r="V305" s="95">
        <f t="shared" si="63"/>
        <v>464126.39999999997</v>
      </c>
      <c r="W305" s="9"/>
      <c r="X305" s="95">
        <f t="shared" si="60"/>
        <v>16559518.4</v>
      </c>
      <c r="Y305" s="9" t="s">
        <v>2658</v>
      </c>
      <c r="Z305" s="16">
        <v>0</v>
      </c>
      <c r="AA305" s="16">
        <v>0</v>
      </c>
      <c r="AB305" s="16">
        <v>0</v>
      </c>
      <c r="AC305" s="53">
        <f t="shared" si="61"/>
        <v>16559518.4</v>
      </c>
      <c r="AD305" s="55"/>
    </row>
    <row r="306" spans="1:37" s="6" customFormat="1" ht="93.75" customHeight="1" x14ac:dyDescent="0.25">
      <c r="A306" s="51">
        <f>IF(OR(D306=0,D306=""),"",COUNTA($D$20:D306))</f>
        <v>277</v>
      </c>
      <c r="B306" s="9" t="s">
        <v>1110</v>
      </c>
      <c r="C306" s="11" t="s">
        <v>208</v>
      </c>
      <c r="D306" s="16">
        <v>1992</v>
      </c>
      <c r="E306" s="95">
        <v>6082.9</v>
      </c>
      <c r="F306" s="95">
        <v>4057.2</v>
      </c>
      <c r="G306" s="95">
        <v>106.5</v>
      </c>
      <c r="H306" s="9" t="s">
        <v>734</v>
      </c>
      <c r="I306" s="9">
        <v>2</v>
      </c>
      <c r="J306" s="9">
        <v>2</v>
      </c>
      <c r="K306" s="9"/>
      <c r="L306" s="95"/>
      <c r="M306" s="95"/>
      <c r="N306" s="95"/>
      <c r="O306" s="95"/>
      <c r="P306" s="95"/>
      <c r="Q306" s="95">
        <f t="shared" si="62"/>
        <v>8047696</v>
      </c>
      <c r="R306" s="95"/>
      <c r="S306" s="95"/>
      <c r="T306" s="95"/>
      <c r="U306" s="95"/>
      <c r="V306" s="95">
        <f t="shared" si="63"/>
        <v>291979.19999999995</v>
      </c>
      <c r="W306" s="9"/>
      <c r="X306" s="95">
        <f t="shared" si="60"/>
        <v>8339675.2000000002</v>
      </c>
      <c r="Y306" s="9" t="s">
        <v>2658</v>
      </c>
      <c r="Z306" s="16">
        <v>0</v>
      </c>
      <c r="AA306" s="16">
        <v>0</v>
      </c>
      <c r="AB306" s="16">
        <v>0</v>
      </c>
      <c r="AC306" s="53">
        <f t="shared" si="61"/>
        <v>8339675.2000000002</v>
      </c>
      <c r="AD306" s="55"/>
    </row>
    <row r="307" spans="1:37" s="6" customFormat="1" ht="93.75" customHeight="1" x14ac:dyDescent="0.25">
      <c r="A307" s="51">
        <f>IF(OR(D307=0,D307=""),"",COUNTA($D$20:D307))</f>
        <v>278</v>
      </c>
      <c r="B307" s="9" t="s">
        <v>1112</v>
      </c>
      <c r="C307" s="21" t="s">
        <v>209</v>
      </c>
      <c r="D307" s="22">
        <v>1992</v>
      </c>
      <c r="E307" s="95">
        <v>7322</v>
      </c>
      <c r="F307" s="13">
        <v>5592</v>
      </c>
      <c r="G307" s="13">
        <v>42.5</v>
      </c>
      <c r="H307" s="9" t="s">
        <v>732</v>
      </c>
      <c r="I307" s="9">
        <v>3</v>
      </c>
      <c r="J307" s="9">
        <v>3</v>
      </c>
      <c r="K307" s="9"/>
      <c r="L307" s="95"/>
      <c r="M307" s="95"/>
      <c r="N307" s="95"/>
      <c r="O307" s="95"/>
      <c r="P307" s="95"/>
      <c r="Q307" s="95">
        <f t="shared" si="62"/>
        <v>12071544</v>
      </c>
      <c r="R307" s="95"/>
      <c r="S307" s="95"/>
      <c r="T307" s="95"/>
      <c r="U307" s="95"/>
      <c r="V307" s="95">
        <f t="shared" si="63"/>
        <v>351456</v>
      </c>
      <c r="W307" s="9"/>
      <c r="X307" s="95">
        <f t="shared" si="60"/>
        <v>12423000</v>
      </c>
      <c r="Y307" s="9" t="s">
        <v>2658</v>
      </c>
      <c r="Z307" s="16">
        <v>0</v>
      </c>
      <c r="AA307" s="16">
        <v>0</v>
      </c>
      <c r="AB307" s="16">
        <v>0</v>
      </c>
      <c r="AC307" s="53">
        <f t="shared" si="61"/>
        <v>12423000</v>
      </c>
      <c r="AD307" s="55"/>
    </row>
    <row r="308" spans="1:37" s="6" customFormat="1" ht="93.75" customHeight="1" x14ac:dyDescent="0.25">
      <c r="A308" s="51">
        <f>IF(OR(D308=0,D308=""),"",COUNTA($D$20:D308))</f>
        <v>279</v>
      </c>
      <c r="B308" s="9" t="s">
        <v>1133</v>
      </c>
      <c r="C308" s="11" t="s">
        <v>210</v>
      </c>
      <c r="D308" s="16">
        <v>1992</v>
      </c>
      <c r="E308" s="95">
        <v>5540</v>
      </c>
      <c r="F308" s="95">
        <v>3737</v>
      </c>
      <c r="G308" s="95">
        <v>0</v>
      </c>
      <c r="H308" s="9" t="s">
        <v>732</v>
      </c>
      <c r="I308" s="9">
        <v>2</v>
      </c>
      <c r="J308" s="9">
        <v>2</v>
      </c>
      <c r="K308" s="9"/>
      <c r="L308" s="95"/>
      <c r="M308" s="95"/>
      <c r="N308" s="95"/>
      <c r="O308" s="95"/>
      <c r="P308" s="95"/>
      <c r="Q308" s="95">
        <f t="shared" si="62"/>
        <v>8047696</v>
      </c>
      <c r="R308" s="95"/>
      <c r="S308" s="95"/>
      <c r="T308" s="95"/>
      <c r="U308" s="95"/>
      <c r="V308" s="95">
        <f t="shared" si="63"/>
        <v>265920</v>
      </c>
      <c r="W308" s="9"/>
      <c r="X308" s="95">
        <f t="shared" si="60"/>
        <v>8313616</v>
      </c>
      <c r="Y308" s="9" t="s">
        <v>2658</v>
      </c>
      <c r="Z308" s="16">
        <v>0</v>
      </c>
      <c r="AA308" s="16">
        <v>0</v>
      </c>
      <c r="AB308" s="16">
        <v>0</v>
      </c>
      <c r="AC308" s="53">
        <f t="shared" si="61"/>
        <v>8313616</v>
      </c>
      <c r="AD308" s="55"/>
    </row>
    <row r="309" spans="1:37" s="6" customFormat="1" ht="93.75" customHeight="1" x14ac:dyDescent="0.25">
      <c r="A309" s="51">
        <f>IF(OR(D309=0,D309=""),"",COUNTA($D$20:D309))</f>
        <v>280</v>
      </c>
      <c r="B309" s="9" t="s">
        <v>1009</v>
      </c>
      <c r="C309" s="11" t="s">
        <v>213</v>
      </c>
      <c r="D309" s="16">
        <v>1993</v>
      </c>
      <c r="E309" s="95">
        <v>8365.4</v>
      </c>
      <c r="F309" s="95">
        <v>6561.7</v>
      </c>
      <c r="G309" s="95">
        <v>0</v>
      </c>
      <c r="H309" s="9" t="s">
        <v>734</v>
      </c>
      <c r="I309" s="9">
        <v>3</v>
      </c>
      <c r="J309" s="9">
        <v>3</v>
      </c>
      <c r="K309" s="9"/>
      <c r="L309" s="95"/>
      <c r="M309" s="95"/>
      <c r="N309" s="95"/>
      <c r="O309" s="95"/>
      <c r="P309" s="95"/>
      <c r="Q309" s="95">
        <f t="shared" si="62"/>
        <v>12071544</v>
      </c>
      <c r="R309" s="95"/>
      <c r="S309" s="95"/>
      <c r="T309" s="95"/>
      <c r="U309" s="95"/>
      <c r="V309" s="95">
        <f t="shared" si="63"/>
        <v>401539.19999999995</v>
      </c>
      <c r="W309" s="9"/>
      <c r="X309" s="95">
        <f t="shared" ref="X309:X361" si="64">L309+M309+N309+O309+P309+Q309+R309+S309+T309+U309+V309+W309</f>
        <v>12473083.199999999</v>
      </c>
      <c r="Y309" s="9" t="s">
        <v>2658</v>
      </c>
      <c r="Z309" s="16">
        <v>0</v>
      </c>
      <c r="AA309" s="16">
        <v>0</v>
      </c>
      <c r="AB309" s="16">
        <v>0</v>
      </c>
      <c r="AC309" s="53">
        <f t="shared" ref="AC309:AC361" si="65">X309-(Z309+AA309+AB309)</f>
        <v>12473083.199999999</v>
      </c>
      <c r="AD309" s="55"/>
    </row>
    <row r="310" spans="1:37" s="6" customFormat="1" ht="93.75" customHeight="1" x14ac:dyDescent="0.25">
      <c r="A310" s="51">
        <f>IF(OR(D310=0,D310=""),"",COUNTA($D$20:D310))</f>
        <v>281</v>
      </c>
      <c r="B310" s="9" t="s">
        <v>1062</v>
      </c>
      <c r="C310" s="11" t="s">
        <v>214</v>
      </c>
      <c r="D310" s="16">
        <v>1993</v>
      </c>
      <c r="E310" s="95">
        <v>13938.8</v>
      </c>
      <c r="F310" s="95">
        <v>7188.8</v>
      </c>
      <c r="G310" s="95">
        <v>30.6</v>
      </c>
      <c r="H310" s="9" t="s">
        <v>732</v>
      </c>
      <c r="I310" s="9">
        <v>6</v>
      </c>
      <c r="J310" s="9">
        <v>6</v>
      </c>
      <c r="K310" s="9"/>
      <c r="L310" s="95"/>
      <c r="M310" s="95"/>
      <c r="N310" s="95"/>
      <c r="O310" s="95"/>
      <c r="P310" s="95"/>
      <c r="Q310" s="95">
        <f t="shared" si="62"/>
        <v>24143088</v>
      </c>
      <c r="R310" s="95"/>
      <c r="S310" s="95"/>
      <c r="T310" s="95"/>
      <c r="U310" s="95"/>
      <c r="V310" s="95">
        <f t="shared" si="63"/>
        <v>669062.39999999991</v>
      </c>
      <c r="W310" s="9"/>
      <c r="X310" s="95">
        <f t="shared" si="64"/>
        <v>24812150.399999999</v>
      </c>
      <c r="Y310" s="9" t="s">
        <v>2658</v>
      </c>
      <c r="Z310" s="16">
        <v>0</v>
      </c>
      <c r="AA310" s="16">
        <v>0</v>
      </c>
      <c r="AB310" s="16">
        <v>0</v>
      </c>
      <c r="AC310" s="53">
        <f t="shared" si="65"/>
        <v>24812150.399999999</v>
      </c>
      <c r="AD310" s="55"/>
    </row>
    <row r="311" spans="1:37" s="6" customFormat="1" ht="93.75" customHeight="1" x14ac:dyDescent="0.25">
      <c r="A311" s="51">
        <f>IF(OR(D311=0,D311=""),"",COUNTA($D$20:D311))</f>
        <v>282</v>
      </c>
      <c r="B311" s="9" t="s">
        <v>1070</v>
      </c>
      <c r="C311" s="11" t="s">
        <v>215</v>
      </c>
      <c r="D311" s="16">
        <v>1993</v>
      </c>
      <c r="E311" s="95">
        <v>7695.8</v>
      </c>
      <c r="F311" s="95">
        <v>4734.7</v>
      </c>
      <c r="G311" s="95">
        <v>31</v>
      </c>
      <c r="H311" s="9" t="s">
        <v>732</v>
      </c>
      <c r="I311" s="9">
        <v>3</v>
      </c>
      <c r="J311" s="9">
        <v>3</v>
      </c>
      <c r="K311" s="9"/>
      <c r="L311" s="95"/>
      <c r="M311" s="95"/>
      <c r="N311" s="95"/>
      <c r="O311" s="95"/>
      <c r="P311" s="95"/>
      <c r="Q311" s="95">
        <f t="shared" si="62"/>
        <v>12071544</v>
      </c>
      <c r="R311" s="95"/>
      <c r="S311" s="95"/>
      <c r="T311" s="95"/>
      <c r="U311" s="95"/>
      <c r="V311" s="95">
        <f t="shared" si="63"/>
        <v>369398.4</v>
      </c>
      <c r="W311" s="9"/>
      <c r="X311" s="95">
        <f t="shared" si="64"/>
        <v>12440942.4</v>
      </c>
      <c r="Y311" s="9" t="s">
        <v>2658</v>
      </c>
      <c r="Z311" s="16">
        <v>0</v>
      </c>
      <c r="AA311" s="16">
        <v>0</v>
      </c>
      <c r="AB311" s="16">
        <v>0</v>
      </c>
      <c r="AC311" s="53">
        <f t="shared" si="65"/>
        <v>12440942.4</v>
      </c>
      <c r="AD311" s="8"/>
      <c r="AE311" s="8"/>
      <c r="AF311" s="8"/>
      <c r="AG311" s="8"/>
      <c r="AH311" s="8"/>
      <c r="AI311" s="8"/>
      <c r="AJ311" s="8"/>
      <c r="AK311" s="8"/>
    </row>
    <row r="312" spans="1:37" s="6" customFormat="1" ht="93.75" customHeight="1" x14ac:dyDescent="0.25">
      <c r="A312" s="51">
        <f>IF(OR(D312=0,D312=""),"",COUNTA($D$20:D312))</f>
        <v>283</v>
      </c>
      <c r="B312" s="9" t="s">
        <v>1071</v>
      </c>
      <c r="C312" s="11" t="s">
        <v>216</v>
      </c>
      <c r="D312" s="16">
        <v>1993</v>
      </c>
      <c r="E312" s="95">
        <v>8406.4</v>
      </c>
      <c r="F312" s="95">
        <v>5858.7</v>
      </c>
      <c r="G312" s="95">
        <v>0</v>
      </c>
      <c r="H312" s="9" t="s">
        <v>732</v>
      </c>
      <c r="I312" s="9">
        <v>3</v>
      </c>
      <c r="J312" s="9">
        <v>3</v>
      </c>
      <c r="K312" s="9"/>
      <c r="L312" s="95"/>
      <c r="M312" s="95"/>
      <c r="N312" s="95"/>
      <c r="O312" s="95"/>
      <c r="P312" s="95"/>
      <c r="Q312" s="95">
        <f t="shared" si="62"/>
        <v>12071544</v>
      </c>
      <c r="R312" s="95"/>
      <c r="S312" s="95"/>
      <c r="T312" s="95"/>
      <c r="U312" s="95"/>
      <c r="V312" s="95">
        <f t="shared" si="63"/>
        <v>403507.19999999995</v>
      </c>
      <c r="W312" s="9"/>
      <c r="X312" s="95">
        <f t="shared" si="64"/>
        <v>12475051.199999999</v>
      </c>
      <c r="Y312" s="9" t="s">
        <v>2658</v>
      </c>
      <c r="Z312" s="16">
        <v>0</v>
      </c>
      <c r="AA312" s="16">
        <v>0</v>
      </c>
      <c r="AB312" s="16">
        <v>0</v>
      </c>
      <c r="AC312" s="53">
        <f t="shared" si="65"/>
        <v>12475051.199999999</v>
      </c>
      <c r="AD312" s="55"/>
    </row>
    <row r="313" spans="1:37" s="6" customFormat="1" ht="93.75" customHeight="1" x14ac:dyDescent="0.25">
      <c r="A313" s="51">
        <f>IF(OR(D313=0,D313=""),"",COUNTA($D$20:D313))</f>
        <v>284</v>
      </c>
      <c r="B313" s="9" t="s">
        <v>1104</v>
      </c>
      <c r="C313" s="11" t="s">
        <v>217</v>
      </c>
      <c r="D313" s="16">
        <v>1993</v>
      </c>
      <c r="E313" s="95">
        <v>5747.6</v>
      </c>
      <c r="F313" s="95">
        <v>3905.8</v>
      </c>
      <c r="G313" s="95">
        <v>0</v>
      </c>
      <c r="H313" s="9" t="s">
        <v>732</v>
      </c>
      <c r="I313" s="9">
        <v>2</v>
      </c>
      <c r="J313" s="9">
        <v>2</v>
      </c>
      <c r="K313" s="9"/>
      <c r="L313" s="95"/>
      <c r="M313" s="95"/>
      <c r="N313" s="95"/>
      <c r="O313" s="95"/>
      <c r="P313" s="95"/>
      <c r="Q313" s="95">
        <f t="shared" si="62"/>
        <v>8047696</v>
      </c>
      <c r="R313" s="95"/>
      <c r="S313" s="95"/>
      <c r="T313" s="95"/>
      <c r="U313" s="95"/>
      <c r="V313" s="95">
        <f t="shared" si="63"/>
        <v>275884.80000000005</v>
      </c>
      <c r="W313" s="9"/>
      <c r="X313" s="95">
        <f t="shared" si="64"/>
        <v>8323580.7999999998</v>
      </c>
      <c r="Y313" s="9" t="s">
        <v>2658</v>
      </c>
      <c r="Z313" s="16">
        <v>0</v>
      </c>
      <c r="AA313" s="16">
        <v>0</v>
      </c>
      <c r="AB313" s="16">
        <v>0</v>
      </c>
      <c r="AC313" s="53">
        <f t="shared" si="65"/>
        <v>8323580.7999999998</v>
      </c>
      <c r="AD313" s="55"/>
    </row>
    <row r="314" spans="1:37" s="6" customFormat="1" ht="93.75" customHeight="1" x14ac:dyDescent="0.25">
      <c r="A314" s="51">
        <f>IF(OR(D314=0,D314=""),"",COUNTA($D$20:D314))</f>
        <v>285</v>
      </c>
      <c r="B314" s="9" t="s">
        <v>1114</v>
      </c>
      <c r="C314" s="11" t="s">
        <v>218</v>
      </c>
      <c r="D314" s="16">
        <v>1993</v>
      </c>
      <c r="E314" s="95">
        <v>4818.2</v>
      </c>
      <c r="F314" s="95">
        <v>3835.7</v>
      </c>
      <c r="G314" s="95">
        <v>982.5</v>
      </c>
      <c r="H314" s="9" t="s">
        <v>732</v>
      </c>
      <c r="I314" s="9">
        <v>2</v>
      </c>
      <c r="J314" s="9">
        <v>2</v>
      </c>
      <c r="K314" s="9"/>
      <c r="L314" s="95"/>
      <c r="M314" s="95"/>
      <c r="N314" s="95"/>
      <c r="O314" s="95"/>
      <c r="P314" s="95"/>
      <c r="Q314" s="95">
        <f t="shared" si="62"/>
        <v>8047696</v>
      </c>
      <c r="R314" s="95"/>
      <c r="S314" s="95"/>
      <c r="T314" s="95"/>
      <c r="U314" s="95"/>
      <c r="V314" s="95">
        <f t="shared" si="63"/>
        <v>231273.59999999998</v>
      </c>
      <c r="W314" s="95"/>
      <c r="X314" s="95">
        <f t="shared" si="64"/>
        <v>8278969.5999999996</v>
      </c>
      <c r="Y314" s="9" t="s">
        <v>2658</v>
      </c>
      <c r="Z314" s="16">
        <v>0</v>
      </c>
      <c r="AA314" s="16">
        <v>0</v>
      </c>
      <c r="AB314" s="16">
        <v>0</v>
      </c>
      <c r="AC314" s="53">
        <f t="shared" si="65"/>
        <v>8278969.5999999996</v>
      </c>
      <c r="AD314" s="55"/>
    </row>
    <row r="315" spans="1:37" s="6" customFormat="1" ht="93.75" customHeight="1" x14ac:dyDescent="0.25">
      <c r="A315" s="51">
        <f>IF(OR(D315=0,D315=""),"",COUNTA($D$20:D315))</f>
        <v>286</v>
      </c>
      <c r="B315" s="9" t="s">
        <v>1132</v>
      </c>
      <c r="C315" s="11" t="s">
        <v>220</v>
      </c>
      <c r="D315" s="16">
        <v>1993</v>
      </c>
      <c r="E315" s="95">
        <v>3855.5</v>
      </c>
      <c r="F315" s="95">
        <v>3855.5</v>
      </c>
      <c r="G315" s="95">
        <v>0</v>
      </c>
      <c r="H315" s="9" t="s">
        <v>732</v>
      </c>
      <c r="I315" s="9">
        <v>2</v>
      </c>
      <c r="J315" s="9">
        <v>2</v>
      </c>
      <c r="K315" s="9"/>
      <c r="L315" s="95"/>
      <c r="M315" s="95"/>
      <c r="N315" s="95"/>
      <c r="O315" s="95"/>
      <c r="P315" s="95"/>
      <c r="Q315" s="95">
        <f t="shared" si="62"/>
        <v>8047696</v>
      </c>
      <c r="R315" s="95"/>
      <c r="S315" s="95"/>
      <c r="T315" s="95"/>
      <c r="U315" s="95"/>
      <c r="V315" s="95">
        <f t="shared" si="63"/>
        <v>185064</v>
      </c>
      <c r="W315" s="95"/>
      <c r="X315" s="95">
        <f t="shared" si="64"/>
        <v>8232760</v>
      </c>
      <c r="Y315" s="9" t="s">
        <v>2658</v>
      </c>
      <c r="Z315" s="16">
        <v>0</v>
      </c>
      <c r="AA315" s="16">
        <v>0</v>
      </c>
      <c r="AB315" s="16">
        <v>0</v>
      </c>
      <c r="AC315" s="53">
        <f t="shared" si="65"/>
        <v>8232760</v>
      </c>
      <c r="AD315" s="55"/>
    </row>
    <row r="316" spans="1:37" s="6" customFormat="1" ht="93.75" customHeight="1" x14ac:dyDescent="0.25">
      <c r="A316" s="51">
        <f>IF(OR(D316=0,D316=""),"",COUNTA($D$20:D316))</f>
        <v>287</v>
      </c>
      <c r="B316" s="9" t="s">
        <v>2322</v>
      </c>
      <c r="C316" s="11" t="s">
        <v>221</v>
      </c>
      <c r="D316" s="16">
        <v>1993</v>
      </c>
      <c r="E316" s="95">
        <v>11784.2</v>
      </c>
      <c r="F316" s="95">
        <v>7588</v>
      </c>
      <c r="G316" s="95">
        <v>0</v>
      </c>
      <c r="H316" s="9" t="s">
        <v>732</v>
      </c>
      <c r="I316" s="9">
        <v>4</v>
      </c>
      <c r="J316" s="9">
        <v>4</v>
      </c>
      <c r="K316" s="9"/>
      <c r="L316" s="95"/>
      <c r="M316" s="95"/>
      <c r="N316" s="95"/>
      <c r="O316" s="95"/>
      <c r="P316" s="95"/>
      <c r="Q316" s="95">
        <f t="shared" si="62"/>
        <v>16095392</v>
      </c>
      <c r="R316" s="95"/>
      <c r="S316" s="95"/>
      <c r="T316" s="95"/>
      <c r="U316" s="95"/>
      <c r="V316" s="95">
        <f t="shared" si="63"/>
        <v>565641.60000000009</v>
      </c>
      <c r="W316" s="95"/>
      <c r="X316" s="95">
        <f t="shared" si="64"/>
        <v>16661033.6</v>
      </c>
      <c r="Y316" s="9" t="s">
        <v>2658</v>
      </c>
      <c r="Z316" s="16">
        <v>0</v>
      </c>
      <c r="AA316" s="16">
        <v>0</v>
      </c>
      <c r="AB316" s="16">
        <v>0</v>
      </c>
      <c r="AC316" s="53">
        <f t="shared" si="65"/>
        <v>16661033.6</v>
      </c>
      <c r="AD316" s="55"/>
    </row>
    <row r="317" spans="1:37" s="6" customFormat="1" ht="93.75" customHeight="1" x14ac:dyDescent="0.25">
      <c r="A317" s="51">
        <f>IF(OR(D317=0,D317=""),"",COUNTA($D$20:D317))</f>
        <v>288</v>
      </c>
      <c r="B317" s="9" t="s">
        <v>931</v>
      </c>
      <c r="C317" s="11" t="s">
        <v>223</v>
      </c>
      <c r="D317" s="16">
        <v>1994</v>
      </c>
      <c r="E317" s="95">
        <v>5708.35</v>
      </c>
      <c r="F317" s="95">
        <v>3881.55</v>
      </c>
      <c r="G317" s="95">
        <v>0</v>
      </c>
      <c r="H317" s="9" t="s">
        <v>732</v>
      </c>
      <c r="I317" s="9">
        <v>2</v>
      </c>
      <c r="J317" s="9">
        <v>2</v>
      </c>
      <c r="K317" s="9"/>
      <c r="L317" s="95"/>
      <c r="M317" s="95"/>
      <c r="N317" s="95"/>
      <c r="O317" s="95"/>
      <c r="P317" s="95"/>
      <c r="Q317" s="95">
        <f t="shared" si="62"/>
        <v>8047696</v>
      </c>
      <c r="R317" s="95"/>
      <c r="S317" s="95"/>
      <c r="T317" s="95"/>
      <c r="U317" s="95"/>
      <c r="V317" s="95">
        <f t="shared" si="63"/>
        <v>274000.80000000005</v>
      </c>
      <c r="W317" s="95"/>
      <c r="X317" s="95">
        <f t="shared" si="64"/>
        <v>8321696.7999999998</v>
      </c>
      <c r="Y317" s="9" t="s">
        <v>2658</v>
      </c>
      <c r="Z317" s="16">
        <v>0</v>
      </c>
      <c r="AA317" s="16">
        <v>0</v>
      </c>
      <c r="AB317" s="16">
        <v>0</v>
      </c>
      <c r="AC317" s="53">
        <f t="shared" si="65"/>
        <v>8321696.7999999998</v>
      </c>
      <c r="AD317" s="55"/>
    </row>
    <row r="318" spans="1:37" s="6" customFormat="1" ht="93.75" customHeight="1" x14ac:dyDescent="0.25">
      <c r="A318" s="51">
        <f>IF(OR(D318=0,D318=""),"",COUNTA($D$20:D318))</f>
        <v>289</v>
      </c>
      <c r="B318" s="9" t="s">
        <v>960</v>
      </c>
      <c r="C318" s="11" t="s">
        <v>224</v>
      </c>
      <c r="D318" s="16">
        <v>1994</v>
      </c>
      <c r="E318" s="95">
        <v>5127.3</v>
      </c>
      <c r="F318" s="95">
        <v>3857.3</v>
      </c>
      <c r="G318" s="95">
        <v>0</v>
      </c>
      <c r="H318" s="9" t="s">
        <v>732</v>
      </c>
      <c r="I318" s="9">
        <v>2</v>
      </c>
      <c r="J318" s="9">
        <v>2</v>
      </c>
      <c r="K318" s="9"/>
      <c r="L318" s="95"/>
      <c r="M318" s="95"/>
      <c r="N318" s="95"/>
      <c r="O318" s="95"/>
      <c r="P318" s="95"/>
      <c r="Q318" s="95">
        <f t="shared" si="62"/>
        <v>8047696</v>
      </c>
      <c r="R318" s="95"/>
      <c r="S318" s="95"/>
      <c r="T318" s="95"/>
      <c r="U318" s="95"/>
      <c r="V318" s="95">
        <f t="shared" si="63"/>
        <v>246110.40000000002</v>
      </c>
      <c r="W318" s="95"/>
      <c r="X318" s="95">
        <f t="shared" si="64"/>
        <v>8293806.4000000004</v>
      </c>
      <c r="Y318" s="9" t="s">
        <v>2658</v>
      </c>
      <c r="Z318" s="16">
        <v>0</v>
      </c>
      <c r="AA318" s="16">
        <v>0</v>
      </c>
      <c r="AB318" s="16">
        <v>0</v>
      </c>
      <c r="AC318" s="53">
        <f t="shared" si="65"/>
        <v>8293806.4000000004</v>
      </c>
      <c r="AD318" s="55"/>
    </row>
    <row r="319" spans="1:37" s="8" customFormat="1" ht="93.75" customHeight="1" x14ac:dyDescent="0.25">
      <c r="A319" s="51">
        <f>IF(OR(D319=0,D319=""),"",COUNTA($D$20:D319))</f>
        <v>290</v>
      </c>
      <c r="B319" s="9" t="s">
        <v>961</v>
      </c>
      <c r="C319" s="11" t="s">
        <v>225</v>
      </c>
      <c r="D319" s="16">
        <v>1994</v>
      </c>
      <c r="E319" s="95">
        <v>5265.7</v>
      </c>
      <c r="F319" s="95">
        <v>3926.7</v>
      </c>
      <c r="G319" s="95">
        <v>1519.2</v>
      </c>
      <c r="H319" s="9" t="s">
        <v>732</v>
      </c>
      <c r="I319" s="9">
        <v>2</v>
      </c>
      <c r="J319" s="9">
        <v>2</v>
      </c>
      <c r="K319" s="9"/>
      <c r="L319" s="95"/>
      <c r="M319" s="95"/>
      <c r="N319" s="95"/>
      <c r="O319" s="95"/>
      <c r="P319" s="95"/>
      <c r="Q319" s="95">
        <f t="shared" si="62"/>
        <v>8047696</v>
      </c>
      <c r="R319" s="95"/>
      <c r="S319" s="95"/>
      <c r="T319" s="95"/>
      <c r="U319" s="95"/>
      <c r="V319" s="95">
        <f t="shared" si="63"/>
        <v>252753.59999999998</v>
      </c>
      <c r="W319" s="95"/>
      <c r="X319" s="95">
        <f t="shared" si="64"/>
        <v>8300449.5999999996</v>
      </c>
      <c r="Y319" s="9" t="s">
        <v>2658</v>
      </c>
      <c r="Z319" s="16">
        <v>0</v>
      </c>
      <c r="AA319" s="16">
        <v>0</v>
      </c>
      <c r="AB319" s="16">
        <v>0</v>
      </c>
      <c r="AC319" s="53">
        <f t="shared" si="65"/>
        <v>8300449.5999999996</v>
      </c>
    </row>
    <row r="320" spans="1:37" s="8" customFormat="1" ht="93.75" customHeight="1" x14ac:dyDescent="0.25">
      <c r="A320" s="51">
        <f>IF(OR(D320=0,D320=""),"",COUNTA($D$20:D320))</f>
        <v>291</v>
      </c>
      <c r="B320" s="9" t="s">
        <v>963</v>
      </c>
      <c r="C320" s="11" t="s">
        <v>226</v>
      </c>
      <c r="D320" s="16">
        <v>1994</v>
      </c>
      <c r="E320" s="95">
        <v>6982.2</v>
      </c>
      <c r="F320" s="95">
        <v>5745.9</v>
      </c>
      <c r="G320" s="95">
        <v>0</v>
      </c>
      <c r="H320" s="9" t="s">
        <v>732</v>
      </c>
      <c r="I320" s="9">
        <v>3</v>
      </c>
      <c r="J320" s="9">
        <v>3</v>
      </c>
      <c r="K320" s="9"/>
      <c r="L320" s="95"/>
      <c r="M320" s="95"/>
      <c r="N320" s="95"/>
      <c r="O320" s="95"/>
      <c r="P320" s="95"/>
      <c r="Q320" s="95">
        <f t="shared" si="62"/>
        <v>12071544</v>
      </c>
      <c r="R320" s="95"/>
      <c r="S320" s="95"/>
      <c r="T320" s="95"/>
      <c r="U320" s="95"/>
      <c r="V320" s="95">
        <f t="shared" si="63"/>
        <v>335145.59999999998</v>
      </c>
      <c r="W320" s="95"/>
      <c r="X320" s="95">
        <f t="shared" si="64"/>
        <v>12406689.6</v>
      </c>
      <c r="Y320" s="9" t="s">
        <v>2658</v>
      </c>
      <c r="Z320" s="16">
        <v>0</v>
      </c>
      <c r="AA320" s="16">
        <v>0</v>
      </c>
      <c r="AB320" s="16">
        <v>0</v>
      </c>
      <c r="AC320" s="53">
        <f t="shared" si="65"/>
        <v>12406689.6</v>
      </c>
    </row>
    <row r="321" spans="1:30" s="8" customFormat="1" ht="93.75" customHeight="1" x14ac:dyDescent="0.25">
      <c r="A321" s="51">
        <f>IF(OR(D321=0,D321=""),"",COUNTA($D$20:D321))</f>
        <v>292</v>
      </c>
      <c r="B321" s="9" t="s">
        <v>964</v>
      </c>
      <c r="C321" s="11" t="s">
        <v>227</v>
      </c>
      <c r="D321" s="16">
        <v>1994</v>
      </c>
      <c r="E321" s="95">
        <v>6632.3</v>
      </c>
      <c r="F321" s="95">
        <v>5664</v>
      </c>
      <c r="G321" s="95">
        <v>0</v>
      </c>
      <c r="H321" s="9" t="s">
        <v>734</v>
      </c>
      <c r="I321" s="9">
        <v>2</v>
      </c>
      <c r="J321" s="9">
        <v>2</v>
      </c>
      <c r="K321" s="9"/>
      <c r="L321" s="95"/>
      <c r="M321" s="95"/>
      <c r="N321" s="95"/>
      <c r="O321" s="95"/>
      <c r="P321" s="95"/>
      <c r="Q321" s="95">
        <f t="shared" si="62"/>
        <v>8047696</v>
      </c>
      <c r="R321" s="95"/>
      <c r="S321" s="95"/>
      <c r="T321" s="95"/>
      <c r="U321" s="95"/>
      <c r="V321" s="95">
        <f t="shared" si="63"/>
        <v>318350.40000000002</v>
      </c>
      <c r="W321" s="95"/>
      <c r="X321" s="95">
        <f t="shared" si="64"/>
        <v>8366046.4000000004</v>
      </c>
      <c r="Y321" s="9" t="s">
        <v>2658</v>
      </c>
      <c r="Z321" s="16">
        <v>0</v>
      </c>
      <c r="AA321" s="16">
        <v>0</v>
      </c>
      <c r="AB321" s="16">
        <v>0</v>
      </c>
      <c r="AC321" s="53">
        <f t="shared" si="65"/>
        <v>8366046.4000000004</v>
      </c>
    </row>
    <row r="322" spans="1:30" s="8" customFormat="1" ht="93.75" customHeight="1" x14ac:dyDescent="0.25">
      <c r="A322" s="51">
        <f>IF(OR(D322=0,D322=""),"",COUNTA($D$20:D322))</f>
        <v>293</v>
      </c>
      <c r="B322" s="9" t="s">
        <v>1000</v>
      </c>
      <c r="C322" s="11" t="s">
        <v>228</v>
      </c>
      <c r="D322" s="16">
        <v>1994</v>
      </c>
      <c r="E322" s="95">
        <v>3778.5</v>
      </c>
      <c r="F322" s="95">
        <v>3332.9</v>
      </c>
      <c r="G322" s="95">
        <v>0</v>
      </c>
      <c r="H322" s="9" t="s">
        <v>735</v>
      </c>
      <c r="I322" s="9">
        <v>2</v>
      </c>
      <c r="J322" s="9">
        <v>1</v>
      </c>
      <c r="K322" s="9">
        <v>1</v>
      </c>
      <c r="L322" s="95"/>
      <c r="M322" s="95"/>
      <c r="N322" s="95"/>
      <c r="O322" s="95"/>
      <c r="P322" s="95"/>
      <c r="Q322" s="95">
        <f>(4045488.29*J322)+(4050232.04*K322)</f>
        <v>8095720.3300000001</v>
      </c>
      <c r="R322" s="95"/>
      <c r="S322" s="95"/>
      <c r="T322" s="95"/>
      <c r="U322" s="95"/>
      <c r="V322" s="95">
        <f>68*E322</f>
        <v>256938</v>
      </c>
      <c r="W322" s="95"/>
      <c r="X322" s="95">
        <f t="shared" si="64"/>
        <v>8352658.3300000001</v>
      </c>
      <c r="Y322" s="9" t="s">
        <v>2658</v>
      </c>
      <c r="Z322" s="16">
        <v>0</v>
      </c>
      <c r="AA322" s="16">
        <v>0</v>
      </c>
      <c r="AB322" s="16">
        <v>0</v>
      </c>
      <c r="AC322" s="53">
        <f t="shared" si="65"/>
        <v>8352658.3300000001</v>
      </c>
    </row>
    <row r="323" spans="1:30" s="8" customFormat="1" ht="93.75" customHeight="1" x14ac:dyDescent="0.25">
      <c r="A323" s="51">
        <f>IF(OR(D323=0,D323=""),"",COUNTA($D$20:D323))</f>
        <v>294</v>
      </c>
      <c r="B323" s="9" t="s">
        <v>1005</v>
      </c>
      <c r="C323" s="11" t="s">
        <v>1691</v>
      </c>
      <c r="D323" s="16">
        <v>1994</v>
      </c>
      <c r="E323" s="95">
        <v>4975.3</v>
      </c>
      <c r="F323" s="95">
        <v>3868.3</v>
      </c>
      <c r="G323" s="95">
        <v>0</v>
      </c>
      <c r="H323" s="9" t="s">
        <v>732</v>
      </c>
      <c r="I323" s="9">
        <v>1</v>
      </c>
      <c r="J323" s="9">
        <v>1</v>
      </c>
      <c r="K323" s="9"/>
      <c r="L323" s="95"/>
      <c r="M323" s="95"/>
      <c r="N323" s="95"/>
      <c r="O323" s="95"/>
      <c r="P323" s="95"/>
      <c r="Q323" s="95">
        <f>4023848*J323</f>
        <v>4023848</v>
      </c>
      <c r="R323" s="95"/>
      <c r="S323" s="95"/>
      <c r="T323" s="95"/>
      <c r="U323" s="95"/>
      <c r="V323" s="95">
        <f>48*E323</f>
        <v>238814.40000000002</v>
      </c>
      <c r="W323" s="95"/>
      <c r="X323" s="95">
        <f t="shared" si="64"/>
        <v>4262662.4000000004</v>
      </c>
      <c r="Y323" s="9" t="s">
        <v>2658</v>
      </c>
      <c r="Z323" s="16">
        <v>0</v>
      </c>
      <c r="AA323" s="16">
        <v>0</v>
      </c>
      <c r="AB323" s="16">
        <v>0</v>
      </c>
      <c r="AC323" s="53">
        <f t="shared" si="65"/>
        <v>4262662.4000000004</v>
      </c>
    </row>
    <row r="324" spans="1:30" s="8" customFormat="1" ht="93.75" customHeight="1" x14ac:dyDescent="0.25">
      <c r="A324" s="51">
        <f>IF(OR(D324=0,D324=""),"",COUNTA($D$20:D324))</f>
        <v>295</v>
      </c>
      <c r="B324" s="9" t="s">
        <v>1187</v>
      </c>
      <c r="C324" s="11" t="s">
        <v>231</v>
      </c>
      <c r="D324" s="16">
        <v>1994</v>
      </c>
      <c r="E324" s="95">
        <v>4042.7</v>
      </c>
      <c r="F324" s="95">
        <v>2359.9</v>
      </c>
      <c r="G324" s="95">
        <v>0</v>
      </c>
      <c r="H324" s="9" t="s">
        <v>732</v>
      </c>
      <c r="I324" s="9">
        <v>2</v>
      </c>
      <c r="J324" s="9">
        <v>2</v>
      </c>
      <c r="K324" s="9"/>
      <c r="L324" s="95"/>
      <c r="M324" s="95"/>
      <c r="N324" s="95"/>
      <c r="O324" s="95"/>
      <c r="P324" s="95"/>
      <c r="Q324" s="95">
        <f>4023848*J324</f>
        <v>8047696</v>
      </c>
      <c r="R324" s="95"/>
      <c r="S324" s="95"/>
      <c r="T324" s="95"/>
      <c r="U324" s="95"/>
      <c r="V324" s="95">
        <f>48*E324</f>
        <v>194049.59999999998</v>
      </c>
      <c r="W324" s="95"/>
      <c r="X324" s="95">
        <f t="shared" si="64"/>
        <v>8241745.5999999996</v>
      </c>
      <c r="Y324" s="9" t="s">
        <v>2658</v>
      </c>
      <c r="Z324" s="16">
        <v>0</v>
      </c>
      <c r="AA324" s="16">
        <v>0</v>
      </c>
      <c r="AB324" s="16">
        <v>0</v>
      </c>
      <c r="AC324" s="53">
        <f t="shared" si="65"/>
        <v>8241745.5999999996</v>
      </c>
    </row>
    <row r="325" spans="1:30" s="6" customFormat="1" ht="93.75" customHeight="1" x14ac:dyDescent="0.25">
      <c r="A325" s="51">
        <f>IF(OR(D325=0,D325=""),"",COUNTA($D$20:D325))</f>
        <v>296</v>
      </c>
      <c r="B325" s="9" t="s">
        <v>1228</v>
      </c>
      <c r="C325" s="11" t="s">
        <v>100</v>
      </c>
      <c r="D325" s="16">
        <v>1967</v>
      </c>
      <c r="E325" s="95">
        <v>4327.1000000000004</v>
      </c>
      <c r="F325" s="95">
        <v>3322.3</v>
      </c>
      <c r="G325" s="95">
        <v>0</v>
      </c>
      <c r="H325" s="9" t="s">
        <v>729</v>
      </c>
      <c r="I325" s="9"/>
      <c r="J325" s="9"/>
      <c r="K325" s="9"/>
      <c r="L325" s="95"/>
      <c r="M325" s="95"/>
      <c r="N325" s="95"/>
      <c r="O325" s="95"/>
      <c r="P325" s="95"/>
      <c r="Q325" s="95"/>
      <c r="R325" s="95"/>
      <c r="S325" s="95"/>
      <c r="T325" s="95">
        <f>2771*E325</f>
        <v>11990394.100000001</v>
      </c>
      <c r="U325" s="95"/>
      <c r="V325" s="95"/>
      <c r="W325" s="95"/>
      <c r="X325" s="95">
        <f t="shared" si="64"/>
        <v>11990394.100000001</v>
      </c>
      <c r="Y325" s="9" t="s">
        <v>2658</v>
      </c>
      <c r="Z325" s="16">
        <v>0</v>
      </c>
      <c r="AA325" s="16">
        <v>0</v>
      </c>
      <c r="AB325" s="16">
        <v>0</v>
      </c>
      <c r="AC325" s="53">
        <f t="shared" si="65"/>
        <v>11990394.100000001</v>
      </c>
      <c r="AD325" s="55"/>
    </row>
    <row r="326" spans="1:30" s="6" customFormat="1" ht="93.75" customHeight="1" x14ac:dyDescent="0.25">
      <c r="A326" s="51">
        <f>IF(OR(D326=0,D326=""),"",COUNTA($D$20:D326))</f>
        <v>297</v>
      </c>
      <c r="B326" s="9" t="s">
        <v>1081</v>
      </c>
      <c r="C326" s="11" t="s">
        <v>440</v>
      </c>
      <c r="D326" s="16">
        <v>1970</v>
      </c>
      <c r="E326" s="95">
        <v>4295.5</v>
      </c>
      <c r="F326" s="95">
        <v>3098.6</v>
      </c>
      <c r="G326" s="95">
        <v>287.10000000000002</v>
      </c>
      <c r="H326" s="9" t="s">
        <v>729</v>
      </c>
      <c r="I326" s="9"/>
      <c r="J326" s="9"/>
      <c r="K326" s="9"/>
      <c r="L326" s="95"/>
      <c r="M326" s="95"/>
      <c r="N326" s="95"/>
      <c r="O326" s="95"/>
      <c r="P326" s="95"/>
      <c r="Q326" s="95"/>
      <c r="R326" s="95">
        <f>2338*E326</f>
        <v>10042879</v>
      </c>
      <c r="S326" s="95"/>
      <c r="T326" s="95"/>
      <c r="U326" s="95"/>
      <c r="V326" s="95"/>
      <c r="W326" s="95"/>
      <c r="X326" s="95">
        <f t="shared" si="64"/>
        <v>10042879</v>
      </c>
      <c r="Y326" s="9" t="s">
        <v>2658</v>
      </c>
      <c r="Z326" s="16">
        <v>0</v>
      </c>
      <c r="AA326" s="16">
        <v>0</v>
      </c>
      <c r="AB326" s="16">
        <v>0</v>
      </c>
      <c r="AC326" s="53">
        <f t="shared" si="65"/>
        <v>10042879</v>
      </c>
      <c r="AD326" s="55"/>
    </row>
    <row r="327" spans="1:30" s="6" customFormat="1" ht="93.75" customHeight="1" x14ac:dyDescent="0.25">
      <c r="A327" s="51">
        <f>IF(OR(D327=0,D327=""),"",COUNTA($D$20:D327))</f>
        <v>298</v>
      </c>
      <c r="B327" s="9" t="s">
        <v>951</v>
      </c>
      <c r="C327" s="11" t="s">
        <v>542</v>
      </c>
      <c r="D327" s="16">
        <v>1972</v>
      </c>
      <c r="E327" s="95">
        <v>5781.4</v>
      </c>
      <c r="F327" s="95">
        <v>4383.3</v>
      </c>
      <c r="G327" s="95">
        <v>0</v>
      </c>
      <c r="H327" s="9" t="s">
        <v>729</v>
      </c>
      <c r="I327" s="9"/>
      <c r="J327" s="9"/>
      <c r="K327" s="9"/>
      <c r="L327" s="95"/>
      <c r="M327" s="95"/>
      <c r="N327" s="95"/>
      <c r="O327" s="95"/>
      <c r="P327" s="95"/>
      <c r="Q327" s="95"/>
      <c r="R327" s="95">
        <f>2338*E327</f>
        <v>13516913.199999999</v>
      </c>
      <c r="S327" s="95"/>
      <c r="T327" s="95"/>
      <c r="U327" s="95"/>
      <c r="V327" s="95"/>
      <c r="W327" s="95"/>
      <c r="X327" s="95">
        <f t="shared" si="64"/>
        <v>13516913.199999999</v>
      </c>
      <c r="Y327" s="9" t="s">
        <v>2658</v>
      </c>
      <c r="Z327" s="16">
        <v>0</v>
      </c>
      <c r="AA327" s="16">
        <v>0</v>
      </c>
      <c r="AB327" s="16">
        <v>0</v>
      </c>
      <c r="AC327" s="53">
        <f t="shared" si="65"/>
        <v>13516913.199999999</v>
      </c>
      <c r="AD327" s="55"/>
    </row>
    <row r="328" spans="1:30" s="6" customFormat="1" ht="93.75" customHeight="1" x14ac:dyDescent="0.25">
      <c r="A328" s="51">
        <f>IF(OR(D328=0,D328=""),"",COUNTA($D$20:D328))</f>
        <v>299</v>
      </c>
      <c r="B328" s="9" t="s">
        <v>962</v>
      </c>
      <c r="C328" s="11" t="s">
        <v>236</v>
      </c>
      <c r="D328" s="16">
        <v>1995</v>
      </c>
      <c r="E328" s="95">
        <v>7583.3</v>
      </c>
      <c r="F328" s="95">
        <v>4298.2</v>
      </c>
      <c r="G328" s="95">
        <v>0</v>
      </c>
      <c r="H328" s="9" t="s">
        <v>734</v>
      </c>
      <c r="I328" s="9">
        <v>2</v>
      </c>
      <c r="J328" s="9">
        <v>2</v>
      </c>
      <c r="K328" s="9"/>
      <c r="L328" s="95"/>
      <c r="M328" s="95"/>
      <c r="N328" s="95"/>
      <c r="O328" s="95"/>
      <c r="P328" s="95"/>
      <c r="Q328" s="95"/>
      <c r="R328" s="95">
        <f>876*E328</f>
        <v>6642970.7999999998</v>
      </c>
      <c r="S328" s="95"/>
      <c r="T328" s="95">
        <f>1609*E328</f>
        <v>12201529.700000001</v>
      </c>
      <c r="U328" s="95"/>
      <c r="V328" s="95"/>
      <c r="W328" s="95"/>
      <c r="X328" s="95">
        <f t="shared" si="64"/>
        <v>18844500.5</v>
      </c>
      <c r="Y328" s="9" t="s">
        <v>2658</v>
      </c>
      <c r="Z328" s="16">
        <v>0</v>
      </c>
      <c r="AA328" s="16">
        <v>0</v>
      </c>
      <c r="AB328" s="16">
        <v>0</v>
      </c>
      <c r="AC328" s="53">
        <f t="shared" si="65"/>
        <v>18844500.5</v>
      </c>
      <c r="AD328" s="55"/>
    </row>
    <row r="329" spans="1:30" s="6" customFormat="1" ht="93.75" customHeight="1" x14ac:dyDescent="0.25">
      <c r="A329" s="51">
        <f>IF(OR(D329=0,D329=""),"",COUNTA($D$20:D329))</f>
        <v>300</v>
      </c>
      <c r="B329" s="9" t="s">
        <v>973</v>
      </c>
      <c r="C329" s="11" t="s">
        <v>796</v>
      </c>
      <c r="D329" s="16">
        <v>1995</v>
      </c>
      <c r="E329" s="95">
        <v>5048.5</v>
      </c>
      <c r="F329" s="95">
        <v>4471</v>
      </c>
      <c r="G329" s="95">
        <v>948</v>
      </c>
      <c r="H329" s="9" t="s">
        <v>732</v>
      </c>
      <c r="I329" s="9">
        <v>2</v>
      </c>
      <c r="J329" s="9">
        <v>2</v>
      </c>
      <c r="K329" s="9"/>
      <c r="L329" s="95"/>
      <c r="M329" s="95"/>
      <c r="N329" s="95"/>
      <c r="O329" s="95"/>
      <c r="P329" s="95"/>
      <c r="Q329" s="95">
        <f>4023848*J329</f>
        <v>8047696</v>
      </c>
      <c r="R329" s="95"/>
      <c r="S329" s="95"/>
      <c r="T329" s="95"/>
      <c r="U329" s="95"/>
      <c r="V329" s="95">
        <f>48*E329</f>
        <v>242328</v>
      </c>
      <c r="W329" s="9"/>
      <c r="X329" s="95">
        <f t="shared" si="64"/>
        <v>8290024</v>
      </c>
      <c r="Y329" s="9" t="s">
        <v>2658</v>
      </c>
      <c r="Z329" s="16">
        <v>0</v>
      </c>
      <c r="AA329" s="16">
        <v>0</v>
      </c>
      <c r="AB329" s="16">
        <v>0</v>
      </c>
      <c r="AC329" s="53">
        <f t="shared" si="65"/>
        <v>8290024</v>
      </c>
      <c r="AD329" s="55"/>
    </row>
    <row r="330" spans="1:30" s="6" customFormat="1" ht="93.75" customHeight="1" x14ac:dyDescent="0.25">
      <c r="A330" s="51">
        <f>IF(OR(D330=0,D330=""),"",COUNTA($D$20:D330))</f>
        <v>301</v>
      </c>
      <c r="B330" s="9" t="s">
        <v>1069</v>
      </c>
      <c r="C330" s="11" t="s">
        <v>238</v>
      </c>
      <c r="D330" s="16">
        <v>1995</v>
      </c>
      <c r="E330" s="95">
        <v>4911.7</v>
      </c>
      <c r="F330" s="95">
        <v>4272.7</v>
      </c>
      <c r="G330" s="95">
        <v>0</v>
      </c>
      <c r="H330" s="9" t="s">
        <v>734</v>
      </c>
      <c r="I330" s="9">
        <v>2</v>
      </c>
      <c r="J330" s="9">
        <v>2</v>
      </c>
      <c r="K330" s="9"/>
      <c r="L330" s="95"/>
      <c r="M330" s="95"/>
      <c r="N330" s="95"/>
      <c r="O330" s="95"/>
      <c r="P330" s="95"/>
      <c r="Q330" s="95">
        <f>4023848*J330</f>
        <v>8047696</v>
      </c>
      <c r="R330" s="95"/>
      <c r="S330" s="95"/>
      <c r="T330" s="95"/>
      <c r="U330" s="95"/>
      <c r="V330" s="95">
        <f>48*E330</f>
        <v>235761.59999999998</v>
      </c>
      <c r="W330" s="9"/>
      <c r="X330" s="95">
        <f t="shared" si="64"/>
        <v>8283457.5999999996</v>
      </c>
      <c r="Y330" s="9" t="s">
        <v>2658</v>
      </c>
      <c r="Z330" s="16">
        <v>0</v>
      </c>
      <c r="AA330" s="16">
        <v>0</v>
      </c>
      <c r="AB330" s="16">
        <v>0</v>
      </c>
      <c r="AC330" s="53">
        <f t="shared" si="65"/>
        <v>8283457.5999999996</v>
      </c>
      <c r="AD330" s="55"/>
    </row>
    <row r="331" spans="1:30" s="6" customFormat="1" ht="93.75" customHeight="1" x14ac:dyDescent="0.25">
      <c r="A331" s="51">
        <f>IF(OR(D331=0,D331=""),"",COUNTA($D$20:D331))</f>
        <v>302</v>
      </c>
      <c r="B331" s="9" t="s">
        <v>1138</v>
      </c>
      <c r="C331" s="11" t="s">
        <v>239</v>
      </c>
      <c r="D331" s="16">
        <v>1995</v>
      </c>
      <c r="E331" s="95">
        <v>7744.4</v>
      </c>
      <c r="F331" s="95">
        <v>5956.4</v>
      </c>
      <c r="G331" s="95">
        <v>0</v>
      </c>
      <c r="H331" s="9" t="s">
        <v>732</v>
      </c>
      <c r="I331" s="9">
        <v>3</v>
      </c>
      <c r="J331" s="9">
        <v>3</v>
      </c>
      <c r="K331" s="9"/>
      <c r="L331" s="95"/>
      <c r="M331" s="95"/>
      <c r="N331" s="95"/>
      <c r="O331" s="95"/>
      <c r="P331" s="95"/>
      <c r="Q331" s="95">
        <f>4023848*J331</f>
        <v>12071544</v>
      </c>
      <c r="R331" s="95"/>
      <c r="S331" s="95"/>
      <c r="T331" s="95"/>
      <c r="U331" s="95"/>
      <c r="V331" s="95">
        <f>48*E331</f>
        <v>371731.19999999995</v>
      </c>
      <c r="W331" s="9"/>
      <c r="X331" s="95">
        <f t="shared" si="64"/>
        <v>12443275.199999999</v>
      </c>
      <c r="Y331" s="9" t="s">
        <v>2658</v>
      </c>
      <c r="Z331" s="16">
        <v>0</v>
      </c>
      <c r="AA331" s="16">
        <v>0</v>
      </c>
      <c r="AB331" s="16">
        <v>0</v>
      </c>
      <c r="AC331" s="53">
        <f t="shared" si="65"/>
        <v>12443275.199999999</v>
      </c>
      <c r="AD331" s="55"/>
    </row>
    <row r="332" spans="1:30" s="6" customFormat="1" ht="93.75" customHeight="1" x14ac:dyDescent="0.25">
      <c r="A332" s="51">
        <f>IF(OR(D332=0,D332=""),"",COUNTA($D$20:D332))</f>
        <v>303</v>
      </c>
      <c r="B332" s="9" t="s">
        <v>1139</v>
      </c>
      <c r="C332" s="11" t="s">
        <v>240</v>
      </c>
      <c r="D332" s="58">
        <v>1995</v>
      </c>
      <c r="E332" s="95">
        <v>3821.1</v>
      </c>
      <c r="F332" s="59">
        <v>2341.6999999999998</v>
      </c>
      <c r="G332" s="95">
        <v>0</v>
      </c>
      <c r="H332" s="9" t="s">
        <v>732</v>
      </c>
      <c r="I332" s="9">
        <v>2</v>
      </c>
      <c r="J332" s="9">
        <v>2</v>
      </c>
      <c r="K332" s="9"/>
      <c r="L332" s="95"/>
      <c r="M332" s="95"/>
      <c r="N332" s="95"/>
      <c r="O332" s="95"/>
      <c r="P332" s="95"/>
      <c r="Q332" s="95">
        <f>4023848*J332</f>
        <v>8047696</v>
      </c>
      <c r="R332" s="95"/>
      <c r="S332" s="95"/>
      <c r="T332" s="95"/>
      <c r="U332" s="95"/>
      <c r="V332" s="95">
        <f>48*E332</f>
        <v>183412.8</v>
      </c>
      <c r="W332" s="9"/>
      <c r="X332" s="95">
        <f t="shared" si="64"/>
        <v>8231108.7999999998</v>
      </c>
      <c r="Y332" s="9" t="s">
        <v>2658</v>
      </c>
      <c r="Z332" s="16">
        <v>0</v>
      </c>
      <c r="AA332" s="16">
        <v>0</v>
      </c>
      <c r="AB332" s="16">
        <v>0</v>
      </c>
      <c r="AC332" s="53">
        <f t="shared" si="65"/>
        <v>8231108.7999999998</v>
      </c>
      <c r="AD332" s="55"/>
    </row>
    <row r="333" spans="1:30" s="6" customFormat="1" ht="93.75" customHeight="1" x14ac:dyDescent="0.25">
      <c r="A333" s="51">
        <f>IF(OR(D333=0,D333=""),"",COUNTA($D$20:D333))</f>
        <v>304</v>
      </c>
      <c r="B333" s="9" t="s">
        <v>2323</v>
      </c>
      <c r="C333" s="11" t="s">
        <v>242</v>
      </c>
      <c r="D333" s="16">
        <v>1995</v>
      </c>
      <c r="E333" s="95">
        <v>9772.2999999999993</v>
      </c>
      <c r="F333" s="95">
        <v>8933.2999999999993</v>
      </c>
      <c r="G333" s="95">
        <v>0</v>
      </c>
      <c r="H333" s="9" t="s">
        <v>733</v>
      </c>
      <c r="I333" s="9">
        <v>5</v>
      </c>
      <c r="J333" s="9">
        <v>4</v>
      </c>
      <c r="K333" s="9">
        <v>1</v>
      </c>
      <c r="L333" s="95"/>
      <c r="M333" s="95"/>
      <c r="N333" s="95"/>
      <c r="O333" s="95"/>
      <c r="P333" s="95"/>
      <c r="Q333" s="95">
        <f>(4023848*3)+8095720.33</f>
        <v>20167264.329999998</v>
      </c>
      <c r="R333" s="95"/>
      <c r="S333" s="95"/>
      <c r="T333" s="95"/>
      <c r="U333" s="95"/>
      <c r="V333" s="65">
        <f>(5810.1*48)+(3962.2*68)</f>
        <v>548314.4</v>
      </c>
      <c r="W333" s="9"/>
      <c r="X333" s="95">
        <f t="shared" si="64"/>
        <v>20715578.729999997</v>
      </c>
      <c r="Y333" s="9" t="s">
        <v>2658</v>
      </c>
      <c r="Z333" s="16">
        <v>0</v>
      </c>
      <c r="AA333" s="16">
        <v>0</v>
      </c>
      <c r="AB333" s="16">
        <v>0</v>
      </c>
      <c r="AC333" s="53">
        <f t="shared" si="65"/>
        <v>20715578.729999997</v>
      </c>
      <c r="AD333" s="55"/>
    </row>
    <row r="334" spans="1:30" s="6" customFormat="1" ht="93.75" customHeight="1" x14ac:dyDescent="0.25">
      <c r="A334" s="51">
        <f>IF(OR(D334=0,D334=""),"",COUNTA($D$20:D334))</f>
        <v>305</v>
      </c>
      <c r="B334" s="9" t="s">
        <v>1218</v>
      </c>
      <c r="C334" s="11" t="s">
        <v>244</v>
      </c>
      <c r="D334" s="16">
        <v>1995</v>
      </c>
      <c r="E334" s="95">
        <v>5771.4</v>
      </c>
      <c r="F334" s="95">
        <v>5674</v>
      </c>
      <c r="G334" s="95">
        <v>97.4</v>
      </c>
      <c r="H334" s="9" t="s">
        <v>732</v>
      </c>
      <c r="I334" s="9">
        <v>3</v>
      </c>
      <c r="J334" s="9">
        <v>3</v>
      </c>
      <c r="K334" s="9"/>
      <c r="L334" s="95"/>
      <c r="M334" s="95"/>
      <c r="N334" s="95"/>
      <c r="O334" s="95"/>
      <c r="P334" s="95"/>
      <c r="Q334" s="95">
        <f t="shared" ref="Q334:Q347" si="66">4023848*J334</f>
        <v>12071544</v>
      </c>
      <c r="R334" s="95"/>
      <c r="S334" s="95"/>
      <c r="T334" s="95"/>
      <c r="U334" s="95"/>
      <c r="V334" s="95">
        <f t="shared" ref="V334:V347" si="67">48*E334</f>
        <v>277027.19999999995</v>
      </c>
      <c r="W334" s="95"/>
      <c r="X334" s="95">
        <f t="shared" si="64"/>
        <v>12348571.199999999</v>
      </c>
      <c r="Y334" s="9" t="s">
        <v>2658</v>
      </c>
      <c r="Z334" s="16">
        <v>0</v>
      </c>
      <c r="AA334" s="16">
        <v>0</v>
      </c>
      <c r="AB334" s="16">
        <v>0</v>
      </c>
      <c r="AC334" s="53">
        <f t="shared" si="65"/>
        <v>12348571.199999999</v>
      </c>
      <c r="AD334" s="55"/>
    </row>
    <row r="335" spans="1:30" s="6" customFormat="1" ht="93.75" customHeight="1" x14ac:dyDescent="0.25">
      <c r="A335" s="51">
        <f>IF(OR(D335=0,D335=""),"",COUNTA($D$20:D335))</f>
        <v>306</v>
      </c>
      <c r="B335" s="9" t="s">
        <v>965</v>
      </c>
      <c r="C335" s="11" t="s">
        <v>248</v>
      </c>
      <c r="D335" s="16">
        <v>1996</v>
      </c>
      <c r="E335" s="95">
        <v>6831.5</v>
      </c>
      <c r="F335" s="95">
        <v>4967.8</v>
      </c>
      <c r="G335" s="95">
        <v>0</v>
      </c>
      <c r="H335" s="9" t="s">
        <v>734</v>
      </c>
      <c r="I335" s="9">
        <v>2</v>
      </c>
      <c r="J335" s="9">
        <v>2</v>
      </c>
      <c r="K335" s="9"/>
      <c r="L335" s="95"/>
      <c r="M335" s="95"/>
      <c r="N335" s="95"/>
      <c r="O335" s="95"/>
      <c r="P335" s="95"/>
      <c r="Q335" s="95">
        <f t="shared" si="66"/>
        <v>8047696</v>
      </c>
      <c r="R335" s="95"/>
      <c r="S335" s="95"/>
      <c r="T335" s="95"/>
      <c r="U335" s="95"/>
      <c r="V335" s="95">
        <f t="shared" si="67"/>
        <v>327912</v>
      </c>
      <c r="W335" s="9"/>
      <c r="X335" s="95">
        <f t="shared" si="64"/>
        <v>8375608</v>
      </c>
      <c r="Y335" s="9" t="s">
        <v>2658</v>
      </c>
      <c r="Z335" s="16">
        <v>0</v>
      </c>
      <c r="AA335" s="16">
        <v>0</v>
      </c>
      <c r="AB335" s="16">
        <v>0</v>
      </c>
      <c r="AC335" s="53">
        <f t="shared" si="65"/>
        <v>8375608</v>
      </c>
      <c r="AD335" s="55"/>
    </row>
    <row r="336" spans="1:30" s="6" customFormat="1" ht="93.75" customHeight="1" x14ac:dyDescent="0.25">
      <c r="A336" s="51">
        <f>IF(OR(D336=0,D336=""),"",COUNTA($D$20:D336))</f>
        <v>307</v>
      </c>
      <c r="B336" s="9" t="s">
        <v>1013</v>
      </c>
      <c r="C336" s="11" t="s">
        <v>249</v>
      </c>
      <c r="D336" s="16">
        <v>1996</v>
      </c>
      <c r="E336" s="95">
        <v>4404.8999999999996</v>
      </c>
      <c r="F336" s="95">
        <v>3342.9</v>
      </c>
      <c r="G336" s="95">
        <v>0</v>
      </c>
      <c r="H336" s="9" t="s">
        <v>734</v>
      </c>
      <c r="I336" s="9">
        <v>1</v>
      </c>
      <c r="J336" s="9">
        <v>1</v>
      </c>
      <c r="K336" s="9"/>
      <c r="L336" s="95"/>
      <c r="M336" s="95"/>
      <c r="N336" s="95"/>
      <c r="O336" s="95"/>
      <c r="P336" s="95"/>
      <c r="Q336" s="95">
        <f t="shared" si="66"/>
        <v>4023848</v>
      </c>
      <c r="R336" s="95"/>
      <c r="S336" s="95"/>
      <c r="T336" s="95"/>
      <c r="U336" s="95"/>
      <c r="V336" s="95">
        <f t="shared" si="67"/>
        <v>211435.19999999998</v>
      </c>
      <c r="W336" s="95"/>
      <c r="X336" s="95">
        <f t="shared" si="64"/>
        <v>4235283.2</v>
      </c>
      <c r="Y336" s="9" t="s">
        <v>2658</v>
      </c>
      <c r="Z336" s="16">
        <v>0</v>
      </c>
      <c r="AA336" s="16">
        <v>0</v>
      </c>
      <c r="AB336" s="16">
        <v>0</v>
      </c>
      <c r="AC336" s="53">
        <f t="shared" si="65"/>
        <v>4235283.2</v>
      </c>
      <c r="AD336" s="55"/>
    </row>
    <row r="337" spans="1:30" s="6" customFormat="1" ht="93.75" customHeight="1" x14ac:dyDescent="0.25">
      <c r="A337" s="51">
        <f>IF(OR(D337=0,D337=""),"",COUNTA($D$20:D337))</f>
        <v>308</v>
      </c>
      <c r="B337" s="9" t="s">
        <v>1036</v>
      </c>
      <c r="C337" s="11" t="s">
        <v>251</v>
      </c>
      <c r="D337" s="16">
        <v>1996</v>
      </c>
      <c r="E337" s="95">
        <v>5411.5</v>
      </c>
      <c r="F337" s="95">
        <v>3838.4</v>
      </c>
      <c r="G337" s="95">
        <v>68.099999999999994</v>
      </c>
      <c r="H337" s="9" t="s">
        <v>732</v>
      </c>
      <c r="I337" s="9">
        <v>2</v>
      </c>
      <c r="J337" s="9">
        <v>2</v>
      </c>
      <c r="K337" s="9"/>
      <c r="L337" s="95"/>
      <c r="M337" s="95"/>
      <c r="N337" s="95"/>
      <c r="O337" s="95"/>
      <c r="P337" s="95"/>
      <c r="Q337" s="95">
        <f t="shared" si="66"/>
        <v>8047696</v>
      </c>
      <c r="R337" s="95"/>
      <c r="S337" s="95"/>
      <c r="T337" s="95"/>
      <c r="U337" s="95"/>
      <c r="V337" s="95">
        <f t="shared" si="67"/>
        <v>259752</v>
      </c>
      <c r="W337" s="95"/>
      <c r="X337" s="95">
        <f t="shared" si="64"/>
        <v>8307448</v>
      </c>
      <c r="Y337" s="9" t="s">
        <v>2658</v>
      </c>
      <c r="Z337" s="16">
        <v>0</v>
      </c>
      <c r="AA337" s="16">
        <v>0</v>
      </c>
      <c r="AB337" s="16">
        <v>0</v>
      </c>
      <c r="AC337" s="53">
        <f t="shared" si="65"/>
        <v>8307448</v>
      </c>
      <c r="AD337" s="55"/>
    </row>
    <row r="338" spans="1:30" s="7" customFormat="1" ht="93.75" customHeight="1" x14ac:dyDescent="0.25">
      <c r="A338" s="51">
        <f>IF(OR(D338=0,D338=""),"",COUNTA($D$20:D338))</f>
        <v>309</v>
      </c>
      <c r="B338" s="9" t="s">
        <v>1098</v>
      </c>
      <c r="C338" s="11" t="s">
        <v>252</v>
      </c>
      <c r="D338" s="16">
        <v>1996</v>
      </c>
      <c r="E338" s="95">
        <v>6451.5</v>
      </c>
      <c r="F338" s="95">
        <v>4070</v>
      </c>
      <c r="G338" s="95">
        <v>0</v>
      </c>
      <c r="H338" s="9" t="s">
        <v>732</v>
      </c>
      <c r="I338" s="9">
        <v>2</v>
      </c>
      <c r="J338" s="9">
        <v>2</v>
      </c>
      <c r="K338" s="9"/>
      <c r="L338" s="95"/>
      <c r="M338" s="95"/>
      <c r="N338" s="95"/>
      <c r="O338" s="95"/>
      <c r="P338" s="95"/>
      <c r="Q338" s="95">
        <f t="shared" si="66"/>
        <v>8047696</v>
      </c>
      <c r="R338" s="95"/>
      <c r="S338" s="95"/>
      <c r="T338" s="95"/>
      <c r="U338" s="95"/>
      <c r="V338" s="95">
        <f t="shared" si="67"/>
        <v>309672</v>
      </c>
      <c r="W338" s="95"/>
      <c r="X338" s="95">
        <f t="shared" si="64"/>
        <v>8357368</v>
      </c>
      <c r="Y338" s="9" t="s">
        <v>2658</v>
      </c>
      <c r="Z338" s="16">
        <v>0</v>
      </c>
      <c r="AA338" s="16">
        <v>0</v>
      </c>
      <c r="AB338" s="16">
        <v>0</v>
      </c>
      <c r="AC338" s="53">
        <f t="shared" si="65"/>
        <v>8357368</v>
      </c>
    </row>
    <row r="339" spans="1:30" s="7" customFormat="1" ht="93.75" customHeight="1" x14ac:dyDescent="0.25">
      <c r="A339" s="51">
        <f>IF(OR(D339=0,D339=""),"",COUNTA($D$20:D339))</f>
        <v>310</v>
      </c>
      <c r="B339" s="9" t="s">
        <v>1236</v>
      </c>
      <c r="C339" s="11" t="s">
        <v>254</v>
      </c>
      <c r="D339" s="16">
        <v>1996</v>
      </c>
      <c r="E339" s="95">
        <v>6621.5</v>
      </c>
      <c r="F339" s="95">
        <v>6067.3</v>
      </c>
      <c r="G339" s="95">
        <v>554.20000000000005</v>
      </c>
      <c r="H339" s="9" t="s">
        <v>732</v>
      </c>
      <c r="I339" s="9">
        <v>2</v>
      </c>
      <c r="J339" s="9">
        <v>2</v>
      </c>
      <c r="K339" s="9"/>
      <c r="L339" s="95"/>
      <c r="M339" s="95"/>
      <c r="N339" s="95"/>
      <c r="O339" s="95"/>
      <c r="P339" s="95"/>
      <c r="Q339" s="95">
        <f t="shared" si="66"/>
        <v>8047696</v>
      </c>
      <c r="R339" s="95"/>
      <c r="S339" s="95"/>
      <c r="T339" s="95"/>
      <c r="U339" s="95"/>
      <c r="V339" s="95">
        <f t="shared" si="67"/>
        <v>317832</v>
      </c>
      <c r="W339" s="95"/>
      <c r="X339" s="95">
        <f t="shared" si="64"/>
        <v>8365528</v>
      </c>
      <c r="Y339" s="9" t="s">
        <v>2658</v>
      </c>
      <c r="Z339" s="16">
        <v>0</v>
      </c>
      <c r="AA339" s="16">
        <v>0</v>
      </c>
      <c r="AB339" s="16">
        <v>0</v>
      </c>
      <c r="AC339" s="53">
        <f t="shared" si="65"/>
        <v>8365528</v>
      </c>
    </row>
    <row r="340" spans="1:30" s="7" customFormat="1" ht="93.75" customHeight="1" x14ac:dyDescent="0.25">
      <c r="A340" s="51">
        <f>IF(OR(D340=0,D340=""),"",COUNTA($D$20:D340))</f>
        <v>311</v>
      </c>
      <c r="B340" s="9" t="s">
        <v>1238</v>
      </c>
      <c r="C340" s="11" t="s">
        <v>255</v>
      </c>
      <c r="D340" s="16">
        <v>1996</v>
      </c>
      <c r="E340" s="95">
        <v>10527.2</v>
      </c>
      <c r="F340" s="95">
        <v>4453.3999999999996</v>
      </c>
      <c r="G340" s="95">
        <v>1416.5</v>
      </c>
      <c r="H340" s="9" t="s">
        <v>734</v>
      </c>
      <c r="I340" s="9">
        <v>3</v>
      </c>
      <c r="J340" s="9">
        <v>3</v>
      </c>
      <c r="K340" s="9"/>
      <c r="L340" s="95"/>
      <c r="M340" s="95"/>
      <c r="N340" s="95"/>
      <c r="O340" s="95"/>
      <c r="P340" s="95"/>
      <c r="Q340" s="95">
        <f t="shared" si="66"/>
        <v>12071544</v>
      </c>
      <c r="R340" s="95"/>
      <c r="S340" s="95"/>
      <c r="T340" s="95"/>
      <c r="U340" s="95"/>
      <c r="V340" s="95">
        <f t="shared" si="67"/>
        <v>505305.60000000003</v>
      </c>
      <c r="W340" s="95"/>
      <c r="X340" s="95">
        <f t="shared" si="64"/>
        <v>12576849.6</v>
      </c>
      <c r="Y340" s="9" t="s">
        <v>2658</v>
      </c>
      <c r="Z340" s="16">
        <v>0</v>
      </c>
      <c r="AA340" s="16">
        <v>0</v>
      </c>
      <c r="AB340" s="16">
        <v>0</v>
      </c>
      <c r="AC340" s="53">
        <f t="shared" si="65"/>
        <v>12576849.6</v>
      </c>
    </row>
    <row r="341" spans="1:30" s="6" customFormat="1" ht="93.75" customHeight="1" x14ac:dyDescent="0.25">
      <c r="A341" s="51">
        <f>IF(OR(D341=0,D341=""),"",COUNTA($D$20:D341))</f>
        <v>312</v>
      </c>
      <c r="B341" s="9" t="s">
        <v>1243</v>
      </c>
      <c r="C341" s="11" t="s">
        <v>256</v>
      </c>
      <c r="D341" s="16">
        <v>1996</v>
      </c>
      <c r="E341" s="95">
        <v>7392.6</v>
      </c>
      <c r="F341" s="95">
        <v>6111.5</v>
      </c>
      <c r="G341" s="95">
        <v>0</v>
      </c>
      <c r="H341" s="9" t="s">
        <v>732</v>
      </c>
      <c r="I341" s="9">
        <v>2</v>
      </c>
      <c r="J341" s="9">
        <v>2</v>
      </c>
      <c r="K341" s="9"/>
      <c r="L341" s="95"/>
      <c r="M341" s="95"/>
      <c r="N341" s="95"/>
      <c r="O341" s="95"/>
      <c r="P341" s="95"/>
      <c r="Q341" s="95">
        <f t="shared" si="66"/>
        <v>8047696</v>
      </c>
      <c r="R341" s="95"/>
      <c r="S341" s="95"/>
      <c r="T341" s="95"/>
      <c r="U341" s="95"/>
      <c r="V341" s="95">
        <f t="shared" si="67"/>
        <v>354844.80000000005</v>
      </c>
      <c r="W341" s="95"/>
      <c r="X341" s="95">
        <f t="shared" si="64"/>
        <v>8402540.8000000007</v>
      </c>
      <c r="Y341" s="9" t="s">
        <v>2658</v>
      </c>
      <c r="Z341" s="16">
        <v>0</v>
      </c>
      <c r="AA341" s="16">
        <v>0</v>
      </c>
      <c r="AB341" s="16">
        <v>0</v>
      </c>
      <c r="AC341" s="53">
        <f t="shared" si="65"/>
        <v>8402540.8000000007</v>
      </c>
      <c r="AD341" s="55"/>
    </row>
    <row r="342" spans="1:30" s="7" customFormat="1" ht="93.75" customHeight="1" x14ac:dyDescent="0.25">
      <c r="A342" s="51">
        <f>IF(OR(D342=0,D342=""),"",COUNTA($D$20:D342))</f>
        <v>313</v>
      </c>
      <c r="B342" s="9" t="s">
        <v>959</v>
      </c>
      <c r="C342" s="11" t="s">
        <v>260</v>
      </c>
      <c r="D342" s="16">
        <v>1997</v>
      </c>
      <c r="E342" s="95">
        <v>4730.1000000000004</v>
      </c>
      <c r="F342" s="95">
        <v>3719.5</v>
      </c>
      <c r="G342" s="95">
        <v>0</v>
      </c>
      <c r="H342" s="9" t="s">
        <v>732</v>
      </c>
      <c r="I342" s="9">
        <v>2</v>
      </c>
      <c r="J342" s="9">
        <v>2</v>
      </c>
      <c r="K342" s="9"/>
      <c r="L342" s="95"/>
      <c r="M342" s="95"/>
      <c r="N342" s="95"/>
      <c r="O342" s="95"/>
      <c r="P342" s="95"/>
      <c r="Q342" s="95">
        <f t="shared" si="66"/>
        <v>8047696</v>
      </c>
      <c r="R342" s="95"/>
      <c r="S342" s="95"/>
      <c r="T342" s="95"/>
      <c r="U342" s="95"/>
      <c r="V342" s="95">
        <f t="shared" si="67"/>
        <v>227044.80000000002</v>
      </c>
      <c r="W342" s="95"/>
      <c r="X342" s="95">
        <f t="shared" si="64"/>
        <v>8274740.7999999998</v>
      </c>
      <c r="Y342" s="9" t="s">
        <v>2658</v>
      </c>
      <c r="Z342" s="16">
        <v>0</v>
      </c>
      <c r="AA342" s="16">
        <v>0</v>
      </c>
      <c r="AB342" s="16">
        <v>0</v>
      </c>
      <c r="AC342" s="53">
        <f t="shared" si="65"/>
        <v>8274740.7999999998</v>
      </c>
    </row>
    <row r="343" spans="1:30" s="7" customFormat="1" ht="93.75" customHeight="1" x14ac:dyDescent="0.25">
      <c r="A343" s="51">
        <f>IF(OR(D343=0,D343=""),"",COUNTA($D$20:D343))</f>
        <v>314</v>
      </c>
      <c r="B343" s="9" t="s">
        <v>966</v>
      </c>
      <c r="C343" s="11" t="s">
        <v>261</v>
      </c>
      <c r="D343" s="16">
        <v>1997</v>
      </c>
      <c r="E343" s="95">
        <v>5929.7</v>
      </c>
      <c r="F343" s="95">
        <v>4336.8999999999996</v>
      </c>
      <c r="G343" s="95">
        <v>0</v>
      </c>
      <c r="H343" s="9" t="s">
        <v>732</v>
      </c>
      <c r="I343" s="9">
        <v>2</v>
      </c>
      <c r="J343" s="9">
        <v>2</v>
      </c>
      <c r="K343" s="9"/>
      <c r="L343" s="95"/>
      <c r="M343" s="95"/>
      <c r="N343" s="95"/>
      <c r="O343" s="95"/>
      <c r="P343" s="95"/>
      <c r="Q343" s="95">
        <f t="shared" si="66"/>
        <v>8047696</v>
      </c>
      <c r="R343" s="95"/>
      <c r="S343" s="95"/>
      <c r="T343" s="95"/>
      <c r="U343" s="95"/>
      <c r="V343" s="95">
        <f t="shared" si="67"/>
        <v>284625.59999999998</v>
      </c>
      <c r="W343" s="95"/>
      <c r="X343" s="95">
        <f t="shared" si="64"/>
        <v>8332321.5999999996</v>
      </c>
      <c r="Y343" s="9" t="s">
        <v>2658</v>
      </c>
      <c r="Z343" s="16">
        <v>0</v>
      </c>
      <c r="AA343" s="16">
        <v>0</v>
      </c>
      <c r="AB343" s="16">
        <v>0</v>
      </c>
      <c r="AC343" s="53">
        <f t="shared" si="65"/>
        <v>8332321.5999999996</v>
      </c>
    </row>
    <row r="344" spans="1:30" s="6" customFormat="1" ht="93.75" customHeight="1" x14ac:dyDescent="0.25">
      <c r="A344" s="51">
        <f>IF(OR(D344=0,D344=""),"",COUNTA($D$20:D344))</f>
        <v>315</v>
      </c>
      <c r="B344" s="9" t="s">
        <v>1237</v>
      </c>
      <c r="C344" s="11" t="s">
        <v>265</v>
      </c>
      <c r="D344" s="16">
        <v>1997</v>
      </c>
      <c r="E344" s="95">
        <v>13077.6</v>
      </c>
      <c r="F344" s="95">
        <v>11344.5</v>
      </c>
      <c r="G344" s="95">
        <v>209</v>
      </c>
      <c r="H344" s="9" t="s">
        <v>732</v>
      </c>
      <c r="I344" s="9">
        <v>5</v>
      </c>
      <c r="J344" s="9">
        <v>5</v>
      </c>
      <c r="K344" s="9"/>
      <c r="L344" s="95"/>
      <c r="M344" s="95"/>
      <c r="N344" s="95"/>
      <c r="O344" s="95"/>
      <c r="P344" s="95"/>
      <c r="Q344" s="95">
        <f t="shared" si="66"/>
        <v>20119240</v>
      </c>
      <c r="R344" s="95"/>
      <c r="S344" s="95"/>
      <c r="T344" s="95"/>
      <c r="U344" s="95"/>
      <c r="V344" s="95">
        <f t="shared" si="67"/>
        <v>627724.80000000005</v>
      </c>
      <c r="W344" s="95"/>
      <c r="X344" s="95">
        <f t="shared" si="64"/>
        <v>20746964.800000001</v>
      </c>
      <c r="Y344" s="9" t="s">
        <v>2658</v>
      </c>
      <c r="Z344" s="16">
        <v>0</v>
      </c>
      <c r="AA344" s="16">
        <v>0</v>
      </c>
      <c r="AB344" s="16">
        <v>0</v>
      </c>
      <c r="AC344" s="53">
        <f t="shared" si="65"/>
        <v>20746964.800000001</v>
      </c>
      <c r="AD344" s="55"/>
    </row>
    <row r="345" spans="1:30" s="6" customFormat="1" ht="93.75" customHeight="1" x14ac:dyDescent="0.25">
      <c r="A345" s="51">
        <f>IF(OR(D345=0,D345=""),"",COUNTA($D$20:D345))</f>
        <v>316</v>
      </c>
      <c r="B345" s="9" t="s">
        <v>991</v>
      </c>
      <c r="C345" s="11" t="s">
        <v>269</v>
      </c>
      <c r="D345" s="16">
        <v>1998</v>
      </c>
      <c r="E345" s="95">
        <v>6065.3</v>
      </c>
      <c r="F345" s="95">
        <v>5372.9</v>
      </c>
      <c r="G345" s="95">
        <v>622.4</v>
      </c>
      <c r="H345" s="9" t="s">
        <v>732</v>
      </c>
      <c r="I345" s="9">
        <v>1</v>
      </c>
      <c r="J345" s="9">
        <v>1</v>
      </c>
      <c r="K345" s="9"/>
      <c r="L345" s="95"/>
      <c r="M345" s="95"/>
      <c r="N345" s="95"/>
      <c r="O345" s="95"/>
      <c r="P345" s="95"/>
      <c r="Q345" s="95">
        <f t="shared" si="66"/>
        <v>4023848</v>
      </c>
      <c r="R345" s="95"/>
      <c r="S345" s="95"/>
      <c r="T345" s="95"/>
      <c r="U345" s="95"/>
      <c r="V345" s="95">
        <f t="shared" si="67"/>
        <v>291134.40000000002</v>
      </c>
      <c r="W345" s="95"/>
      <c r="X345" s="95">
        <f t="shared" si="64"/>
        <v>4314982.4000000004</v>
      </c>
      <c r="Y345" s="9" t="s">
        <v>2658</v>
      </c>
      <c r="Z345" s="16">
        <v>0</v>
      </c>
      <c r="AA345" s="16">
        <v>0</v>
      </c>
      <c r="AB345" s="16">
        <v>0</v>
      </c>
      <c r="AC345" s="53">
        <f t="shared" si="65"/>
        <v>4314982.4000000004</v>
      </c>
      <c r="AD345" s="55"/>
    </row>
    <row r="346" spans="1:30" s="7" customFormat="1" ht="93.75" customHeight="1" x14ac:dyDescent="0.25">
      <c r="A346" s="51">
        <f>IF(OR(D346=0,D346=""),"",COUNTA($D$20:D346))</f>
        <v>317</v>
      </c>
      <c r="B346" s="9" t="s">
        <v>1175</v>
      </c>
      <c r="C346" s="11" t="s">
        <v>271</v>
      </c>
      <c r="D346" s="16">
        <v>1998</v>
      </c>
      <c r="E346" s="95">
        <v>16066</v>
      </c>
      <c r="F346" s="95">
        <v>11506.1</v>
      </c>
      <c r="G346" s="95">
        <v>17.5</v>
      </c>
      <c r="H346" s="9" t="s">
        <v>732</v>
      </c>
      <c r="I346" s="9">
        <v>5</v>
      </c>
      <c r="J346" s="9">
        <v>5</v>
      </c>
      <c r="K346" s="9"/>
      <c r="L346" s="95"/>
      <c r="M346" s="95"/>
      <c r="N346" s="95"/>
      <c r="O346" s="95"/>
      <c r="P346" s="95"/>
      <c r="Q346" s="95">
        <f t="shared" si="66"/>
        <v>20119240</v>
      </c>
      <c r="R346" s="95"/>
      <c r="S346" s="95"/>
      <c r="T346" s="95"/>
      <c r="U346" s="95"/>
      <c r="V346" s="95">
        <f t="shared" si="67"/>
        <v>771168</v>
      </c>
      <c r="W346" s="95"/>
      <c r="X346" s="95">
        <f t="shared" si="64"/>
        <v>20890408</v>
      </c>
      <c r="Y346" s="9" t="s">
        <v>2658</v>
      </c>
      <c r="Z346" s="16">
        <v>0</v>
      </c>
      <c r="AA346" s="16">
        <v>0</v>
      </c>
      <c r="AB346" s="16">
        <v>0</v>
      </c>
      <c r="AC346" s="53">
        <f t="shared" si="65"/>
        <v>20890408</v>
      </c>
    </row>
    <row r="347" spans="1:30" s="6" customFormat="1" ht="93.75" customHeight="1" x14ac:dyDescent="0.25">
      <c r="A347" s="51">
        <f>IF(OR(D347=0,D347=""),"",COUNTA($D$20:D347))</f>
        <v>318</v>
      </c>
      <c r="B347" s="9" t="s">
        <v>1212</v>
      </c>
      <c r="C347" s="11" t="s">
        <v>272</v>
      </c>
      <c r="D347" s="16">
        <v>1998</v>
      </c>
      <c r="E347" s="95">
        <v>9080.1</v>
      </c>
      <c r="F347" s="95">
        <v>8063.8</v>
      </c>
      <c r="G347" s="95">
        <v>0</v>
      </c>
      <c r="H347" s="9" t="s">
        <v>1527</v>
      </c>
      <c r="I347" s="9">
        <v>3</v>
      </c>
      <c r="J347" s="9">
        <v>3</v>
      </c>
      <c r="K347" s="9"/>
      <c r="L347" s="95"/>
      <c r="M347" s="95"/>
      <c r="N347" s="95"/>
      <c r="O347" s="95"/>
      <c r="P347" s="95"/>
      <c r="Q347" s="95">
        <f t="shared" si="66"/>
        <v>12071544</v>
      </c>
      <c r="R347" s="95"/>
      <c r="S347" s="95"/>
      <c r="T347" s="95"/>
      <c r="U347" s="95"/>
      <c r="V347" s="95">
        <f t="shared" si="67"/>
        <v>435844.80000000005</v>
      </c>
      <c r="W347" s="95"/>
      <c r="X347" s="95">
        <f t="shared" si="64"/>
        <v>12507388.800000001</v>
      </c>
      <c r="Y347" s="9" t="s">
        <v>2658</v>
      </c>
      <c r="Z347" s="16">
        <v>0</v>
      </c>
      <c r="AA347" s="16">
        <v>0</v>
      </c>
      <c r="AB347" s="16">
        <v>0</v>
      </c>
      <c r="AC347" s="53">
        <f t="shared" si="65"/>
        <v>12507388.800000001</v>
      </c>
      <c r="AD347" s="55"/>
    </row>
    <row r="348" spans="1:30" s="6" customFormat="1" ht="93.75" customHeight="1" x14ac:dyDescent="0.25">
      <c r="A348" s="51">
        <f>IF(OR(D348=0,D348=""),"",COUNTA($D$20:D348))</f>
        <v>319</v>
      </c>
      <c r="B348" s="9" t="s">
        <v>957</v>
      </c>
      <c r="C348" s="11" t="s">
        <v>275</v>
      </c>
      <c r="D348" s="16">
        <v>1999</v>
      </c>
      <c r="E348" s="95">
        <v>11897.5</v>
      </c>
      <c r="F348" s="95">
        <v>9977.2000000000007</v>
      </c>
      <c r="G348" s="95">
        <v>1920.3</v>
      </c>
      <c r="H348" s="9" t="s">
        <v>735</v>
      </c>
      <c r="I348" s="9">
        <v>5</v>
      </c>
      <c r="J348" s="9">
        <v>4</v>
      </c>
      <c r="K348" s="9">
        <v>1</v>
      </c>
      <c r="L348" s="95"/>
      <c r="M348" s="95"/>
      <c r="N348" s="95"/>
      <c r="O348" s="95"/>
      <c r="P348" s="95"/>
      <c r="Q348" s="95">
        <f>(4045488.29*J348)+(4050232.04*K348)</f>
        <v>20232185.199999999</v>
      </c>
      <c r="R348" s="95"/>
      <c r="S348" s="95"/>
      <c r="T348" s="95"/>
      <c r="U348" s="95"/>
      <c r="V348" s="95">
        <f>68*E348</f>
        <v>809030</v>
      </c>
      <c r="W348" s="95"/>
      <c r="X348" s="95">
        <f t="shared" si="64"/>
        <v>21041215.199999999</v>
      </c>
      <c r="Y348" s="9" t="s">
        <v>2658</v>
      </c>
      <c r="Z348" s="16">
        <v>0</v>
      </c>
      <c r="AA348" s="16">
        <v>0</v>
      </c>
      <c r="AB348" s="16">
        <v>0</v>
      </c>
      <c r="AC348" s="53">
        <f t="shared" si="65"/>
        <v>21041215.199999999</v>
      </c>
      <c r="AD348" s="55"/>
    </row>
    <row r="349" spans="1:30" s="6" customFormat="1" ht="93.75" customHeight="1" x14ac:dyDescent="0.25">
      <c r="A349" s="51">
        <f>IF(OR(D349=0,D349=""),"",COUNTA($D$20:D349))</f>
        <v>320</v>
      </c>
      <c r="B349" s="9" t="s">
        <v>958</v>
      </c>
      <c r="C349" s="11" t="s">
        <v>276</v>
      </c>
      <c r="D349" s="16">
        <v>1999</v>
      </c>
      <c r="E349" s="95">
        <v>9322</v>
      </c>
      <c r="F349" s="95">
        <v>6112</v>
      </c>
      <c r="G349" s="95">
        <v>0</v>
      </c>
      <c r="H349" s="9" t="s">
        <v>732</v>
      </c>
      <c r="I349" s="9">
        <v>2</v>
      </c>
      <c r="J349" s="9">
        <v>2</v>
      </c>
      <c r="K349" s="9"/>
      <c r="L349" s="95"/>
      <c r="M349" s="95"/>
      <c r="N349" s="95"/>
      <c r="O349" s="95"/>
      <c r="P349" s="95"/>
      <c r="Q349" s="95">
        <f>4023848*J349</f>
        <v>8047696</v>
      </c>
      <c r="R349" s="95"/>
      <c r="S349" s="95"/>
      <c r="T349" s="95"/>
      <c r="U349" s="95"/>
      <c r="V349" s="95">
        <f>48*E349</f>
        <v>447456</v>
      </c>
      <c r="W349" s="95"/>
      <c r="X349" s="95">
        <f t="shared" si="64"/>
        <v>8495152</v>
      </c>
      <c r="Y349" s="9" t="s">
        <v>2658</v>
      </c>
      <c r="Z349" s="16">
        <v>0</v>
      </c>
      <c r="AA349" s="16">
        <v>0</v>
      </c>
      <c r="AB349" s="16">
        <v>0</v>
      </c>
      <c r="AC349" s="53">
        <f t="shared" si="65"/>
        <v>8495152</v>
      </c>
      <c r="AD349" s="55"/>
    </row>
    <row r="350" spans="1:30" s="6" customFormat="1" ht="93.75" customHeight="1" x14ac:dyDescent="0.25">
      <c r="A350" s="51">
        <f>IF(OR(D350=0,D350=""),"",COUNTA($D$20:D350))</f>
        <v>321</v>
      </c>
      <c r="B350" s="9" t="s">
        <v>1010</v>
      </c>
      <c r="C350" s="66" t="s">
        <v>279</v>
      </c>
      <c r="D350" s="58">
        <v>1999</v>
      </c>
      <c r="E350" s="95">
        <v>8247.2999999999993</v>
      </c>
      <c r="F350" s="95">
        <v>5934.9</v>
      </c>
      <c r="G350" s="95">
        <v>0</v>
      </c>
      <c r="H350" s="9" t="s">
        <v>732</v>
      </c>
      <c r="I350" s="9">
        <v>3</v>
      </c>
      <c r="J350" s="9">
        <v>3</v>
      </c>
      <c r="K350" s="9"/>
      <c r="L350" s="95"/>
      <c r="M350" s="95"/>
      <c r="N350" s="95"/>
      <c r="O350" s="95"/>
      <c r="P350" s="95"/>
      <c r="Q350" s="95"/>
      <c r="R350" s="95">
        <f>876*E350</f>
        <v>7224634.7999999998</v>
      </c>
      <c r="S350" s="67"/>
      <c r="T350" s="67"/>
      <c r="U350" s="67"/>
      <c r="V350" s="95"/>
      <c r="W350" s="95"/>
      <c r="X350" s="95">
        <f t="shared" si="64"/>
        <v>7224634.7999999998</v>
      </c>
      <c r="Y350" s="9" t="s">
        <v>2658</v>
      </c>
      <c r="Z350" s="16">
        <v>0</v>
      </c>
      <c r="AA350" s="16">
        <v>0</v>
      </c>
      <c r="AB350" s="16">
        <v>0</v>
      </c>
      <c r="AC350" s="53">
        <f t="shared" si="65"/>
        <v>7224634.7999999998</v>
      </c>
      <c r="AD350" s="55"/>
    </row>
    <row r="351" spans="1:30" s="6" customFormat="1" ht="93.75" customHeight="1" x14ac:dyDescent="0.25">
      <c r="A351" s="51">
        <f>IF(OR(D351=0,D351=""),"",COUNTA($D$20:D351))</f>
        <v>322</v>
      </c>
      <c r="B351" s="9" t="s">
        <v>1119</v>
      </c>
      <c r="C351" s="66" t="s">
        <v>280</v>
      </c>
      <c r="D351" s="58">
        <v>1999</v>
      </c>
      <c r="E351" s="95">
        <v>3433.1</v>
      </c>
      <c r="F351" s="95">
        <v>2898.1</v>
      </c>
      <c r="G351" s="95">
        <v>475</v>
      </c>
      <c r="H351" s="68" t="s">
        <v>730</v>
      </c>
      <c r="I351" s="9">
        <v>1</v>
      </c>
      <c r="J351" s="9">
        <v>1</v>
      </c>
      <c r="K351" s="9"/>
      <c r="L351" s="95"/>
      <c r="M351" s="95"/>
      <c r="N351" s="95"/>
      <c r="O351" s="95"/>
      <c r="P351" s="95"/>
      <c r="Q351" s="95">
        <f t="shared" ref="Q351:Q357" si="68">4023848*J351</f>
        <v>4023848</v>
      </c>
      <c r="R351" s="67"/>
      <c r="S351" s="67"/>
      <c r="T351" s="67"/>
      <c r="U351" s="67"/>
      <c r="V351" s="95">
        <f t="shared" ref="V351:V357" si="69">48*E351</f>
        <v>164788.79999999999</v>
      </c>
      <c r="W351" s="95"/>
      <c r="X351" s="95">
        <f t="shared" si="64"/>
        <v>4188636.8</v>
      </c>
      <c r="Y351" s="9" t="s">
        <v>2658</v>
      </c>
      <c r="Z351" s="16">
        <v>0</v>
      </c>
      <c r="AA351" s="16">
        <v>0</v>
      </c>
      <c r="AB351" s="16">
        <v>0</v>
      </c>
      <c r="AC351" s="53">
        <f t="shared" si="65"/>
        <v>4188636.8</v>
      </c>
      <c r="AD351" s="55"/>
    </row>
    <row r="352" spans="1:30" s="6" customFormat="1" ht="93.75" customHeight="1" x14ac:dyDescent="0.25">
      <c r="A352" s="51">
        <f>IF(OR(D352=0,D352=""),"",COUNTA($D$20:D352))</f>
        <v>323</v>
      </c>
      <c r="B352" s="9" t="s">
        <v>1120</v>
      </c>
      <c r="C352" s="66" t="s">
        <v>281</v>
      </c>
      <c r="D352" s="58">
        <v>1999</v>
      </c>
      <c r="E352" s="95">
        <v>3667.4</v>
      </c>
      <c r="F352" s="95">
        <v>2915.6</v>
      </c>
      <c r="G352" s="95">
        <v>464.3</v>
      </c>
      <c r="H352" s="68" t="s">
        <v>730</v>
      </c>
      <c r="I352" s="9">
        <v>1</v>
      </c>
      <c r="J352" s="9">
        <v>1</v>
      </c>
      <c r="K352" s="9"/>
      <c r="L352" s="95"/>
      <c r="M352" s="95"/>
      <c r="N352" s="95"/>
      <c r="O352" s="95"/>
      <c r="P352" s="95"/>
      <c r="Q352" s="95">
        <f t="shared" si="68"/>
        <v>4023848</v>
      </c>
      <c r="R352" s="67"/>
      <c r="S352" s="67"/>
      <c r="T352" s="67"/>
      <c r="U352" s="67"/>
      <c r="V352" s="95">
        <f t="shared" si="69"/>
        <v>176035.20000000001</v>
      </c>
      <c r="W352" s="95"/>
      <c r="X352" s="95">
        <f t="shared" si="64"/>
        <v>4199883.2</v>
      </c>
      <c r="Y352" s="9" t="s">
        <v>2658</v>
      </c>
      <c r="Z352" s="16">
        <v>0</v>
      </c>
      <c r="AA352" s="16">
        <v>0</v>
      </c>
      <c r="AB352" s="16">
        <v>0</v>
      </c>
      <c r="AC352" s="53">
        <f t="shared" si="65"/>
        <v>4199883.2</v>
      </c>
      <c r="AD352" s="55"/>
    </row>
    <row r="353" spans="1:30" s="6" customFormat="1" ht="93.75" customHeight="1" x14ac:dyDescent="0.25">
      <c r="A353" s="51">
        <f>IF(OR(D353=0,D353=""),"",COUNTA($D$20:D353))</f>
        <v>324</v>
      </c>
      <c r="B353" s="9" t="s">
        <v>1134</v>
      </c>
      <c r="C353" s="66" t="s">
        <v>282</v>
      </c>
      <c r="D353" s="58">
        <v>1999</v>
      </c>
      <c r="E353" s="95">
        <v>6769.5</v>
      </c>
      <c r="F353" s="95">
        <v>4179.2</v>
      </c>
      <c r="G353" s="95">
        <v>49</v>
      </c>
      <c r="H353" s="9" t="s">
        <v>732</v>
      </c>
      <c r="I353" s="9">
        <v>3</v>
      </c>
      <c r="J353" s="9">
        <v>3</v>
      </c>
      <c r="K353" s="9"/>
      <c r="L353" s="95"/>
      <c r="M353" s="95"/>
      <c r="N353" s="95"/>
      <c r="O353" s="95"/>
      <c r="P353" s="95"/>
      <c r="Q353" s="95">
        <f t="shared" si="68"/>
        <v>12071544</v>
      </c>
      <c r="R353" s="67"/>
      <c r="S353" s="67"/>
      <c r="T353" s="67"/>
      <c r="U353" s="67"/>
      <c r="V353" s="95">
        <f t="shared" si="69"/>
        <v>324936</v>
      </c>
      <c r="W353" s="95"/>
      <c r="X353" s="95">
        <f t="shared" si="64"/>
        <v>12396480</v>
      </c>
      <c r="Y353" s="9" t="s">
        <v>2658</v>
      </c>
      <c r="Z353" s="16">
        <v>0</v>
      </c>
      <c r="AA353" s="16">
        <v>0</v>
      </c>
      <c r="AB353" s="16">
        <v>0</v>
      </c>
      <c r="AC353" s="53">
        <f t="shared" si="65"/>
        <v>12396480</v>
      </c>
      <c r="AD353" s="55"/>
    </row>
    <row r="354" spans="1:30" s="6" customFormat="1" ht="93.75" customHeight="1" x14ac:dyDescent="0.25">
      <c r="A354" s="51">
        <f>IF(OR(D354=0,D354=""),"",COUNTA($D$20:D354))</f>
        <v>325</v>
      </c>
      <c r="B354" s="9" t="s">
        <v>1136</v>
      </c>
      <c r="C354" s="66" t="s">
        <v>283</v>
      </c>
      <c r="D354" s="58">
        <v>1999</v>
      </c>
      <c r="E354" s="95">
        <v>4436.6000000000004</v>
      </c>
      <c r="F354" s="95">
        <v>3751.8</v>
      </c>
      <c r="G354" s="95">
        <v>0</v>
      </c>
      <c r="H354" s="9" t="s">
        <v>732</v>
      </c>
      <c r="I354" s="9">
        <v>2</v>
      </c>
      <c r="J354" s="9">
        <v>2</v>
      </c>
      <c r="K354" s="9"/>
      <c r="L354" s="95"/>
      <c r="M354" s="95"/>
      <c r="N354" s="95"/>
      <c r="O354" s="95"/>
      <c r="P354" s="95"/>
      <c r="Q354" s="95">
        <f t="shared" si="68"/>
        <v>8047696</v>
      </c>
      <c r="R354" s="67"/>
      <c r="S354" s="67"/>
      <c r="T354" s="67"/>
      <c r="U354" s="67"/>
      <c r="V354" s="95">
        <f t="shared" si="69"/>
        <v>212956.80000000002</v>
      </c>
      <c r="W354" s="95"/>
      <c r="X354" s="95">
        <f t="shared" si="64"/>
        <v>8260652.7999999998</v>
      </c>
      <c r="Y354" s="9" t="s">
        <v>2658</v>
      </c>
      <c r="Z354" s="16">
        <v>0</v>
      </c>
      <c r="AA354" s="16">
        <v>0</v>
      </c>
      <c r="AB354" s="16">
        <v>0</v>
      </c>
      <c r="AC354" s="53">
        <f t="shared" si="65"/>
        <v>8260652.7999999998</v>
      </c>
      <c r="AD354" s="55"/>
    </row>
    <row r="355" spans="1:30" s="6" customFormat="1" ht="93.75" customHeight="1" x14ac:dyDescent="0.25">
      <c r="A355" s="51">
        <f>IF(OR(D355=0,D355=""),"",COUNTA($D$20:D355))</f>
        <v>326</v>
      </c>
      <c r="B355" s="9" t="s">
        <v>1137</v>
      </c>
      <c r="C355" s="66" t="s">
        <v>284</v>
      </c>
      <c r="D355" s="69">
        <v>1999</v>
      </c>
      <c r="E355" s="95">
        <v>6310</v>
      </c>
      <c r="F355" s="95">
        <v>4896.6000000000004</v>
      </c>
      <c r="G355" s="95">
        <v>0</v>
      </c>
      <c r="H355" s="9" t="s">
        <v>734</v>
      </c>
      <c r="I355" s="9">
        <v>2</v>
      </c>
      <c r="J355" s="9">
        <v>2</v>
      </c>
      <c r="K355" s="9"/>
      <c r="L355" s="95"/>
      <c r="M355" s="95"/>
      <c r="N355" s="95"/>
      <c r="O355" s="95"/>
      <c r="P355" s="95"/>
      <c r="Q355" s="95">
        <f t="shared" si="68"/>
        <v>8047696</v>
      </c>
      <c r="R355" s="67"/>
      <c r="S355" s="67"/>
      <c r="T355" s="67"/>
      <c r="U355" s="67"/>
      <c r="V355" s="95">
        <f t="shared" si="69"/>
        <v>302880</v>
      </c>
      <c r="W355" s="95"/>
      <c r="X355" s="95">
        <f t="shared" si="64"/>
        <v>8350576</v>
      </c>
      <c r="Y355" s="9" t="s">
        <v>2658</v>
      </c>
      <c r="Z355" s="16">
        <v>0</v>
      </c>
      <c r="AA355" s="16">
        <v>0</v>
      </c>
      <c r="AB355" s="16">
        <v>0</v>
      </c>
      <c r="AC355" s="53">
        <f t="shared" si="65"/>
        <v>8350576</v>
      </c>
      <c r="AD355" s="55"/>
    </row>
    <row r="356" spans="1:30" s="6" customFormat="1" ht="93.75" customHeight="1" x14ac:dyDescent="0.25">
      <c r="A356" s="51">
        <f>IF(OR(D356=0,D356=""),"",COUNTA($D$20:D356))</f>
        <v>327</v>
      </c>
      <c r="B356" s="9" t="s">
        <v>1239</v>
      </c>
      <c r="C356" s="66" t="s">
        <v>286</v>
      </c>
      <c r="D356" s="58">
        <v>1999</v>
      </c>
      <c r="E356" s="95">
        <v>8056.2</v>
      </c>
      <c r="F356" s="95">
        <v>6163.6</v>
      </c>
      <c r="G356" s="95">
        <v>0</v>
      </c>
      <c r="H356" s="9" t="s">
        <v>732</v>
      </c>
      <c r="I356" s="9">
        <v>2</v>
      </c>
      <c r="J356" s="9">
        <v>2</v>
      </c>
      <c r="K356" s="9"/>
      <c r="L356" s="95"/>
      <c r="M356" s="95"/>
      <c r="N356" s="95"/>
      <c r="O356" s="95"/>
      <c r="P356" s="95"/>
      <c r="Q356" s="95">
        <f t="shared" si="68"/>
        <v>8047696</v>
      </c>
      <c r="R356" s="95"/>
      <c r="S356" s="67"/>
      <c r="T356" s="95"/>
      <c r="U356" s="67"/>
      <c r="V356" s="95">
        <f t="shared" si="69"/>
        <v>386697.6</v>
      </c>
      <c r="W356" s="95"/>
      <c r="X356" s="95">
        <f t="shared" si="64"/>
        <v>8434393.5999999996</v>
      </c>
      <c r="Y356" s="9" t="s">
        <v>2658</v>
      </c>
      <c r="Z356" s="16">
        <v>0</v>
      </c>
      <c r="AA356" s="16">
        <v>0</v>
      </c>
      <c r="AB356" s="16">
        <v>0</v>
      </c>
      <c r="AC356" s="53">
        <f t="shared" si="65"/>
        <v>8434393.5999999996</v>
      </c>
      <c r="AD356" s="55"/>
    </row>
    <row r="357" spans="1:30" s="7" customFormat="1" ht="93.75" customHeight="1" x14ac:dyDescent="0.25">
      <c r="A357" s="51">
        <f>IF(OR(D357=0,D357=""),"",COUNTA($D$20:D357))</f>
        <v>328</v>
      </c>
      <c r="B357" s="9" t="s">
        <v>1240</v>
      </c>
      <c r="C357" s="11" t="s">
        <v>287</v>
      </c>
      <c r="D357" s="16">
        <v>1999</v>
      </c>
      <c r="E357" s="95">
        <v>8194.1</v>
      </c>
      <c r="F357" s="95">
        <v>6021.6</v>
      </c>
      <c r="G357" s="95">
        <v>0</v>
      </c>
      <c r="H357" s="9" t="s">
        <v>732</v>
      </c>
      <c r="I357" s="9">
        <v>2</v>
      </c>
      <c r="J357" s="9">
        <v>2</v>
      </c>
      <c r="K357" s="9"/>
      <c r="L357" s="95"/>
      <c r="M357" s="95"/>
      <c r="N357" s="95"/>
      <c r="O357" s="95"/>
      <c r="P357" s="95"/>
      <c r="Q357" s="95">
        <f t="shared" si="68"/>
        <v>8047696</v>
      </c>
      <c r="R357" s="95"/>
      <c r="S357" s="95"/>
      <c r="T357" s="95"/>
      <c r="U357" s="95"/>
      <c r="V357" s="95">
        <f t="shared" si="69"/>
        <v>393316.80000000005</v>
      </c>
      <c r="W357" s="95"/>
      <c r="X357" s="95">
        <f t="shared" si="64"/>
        <v>8441012.8000000007</v>
      </c>
      <c r="Y357" s="9" t="s">
        <v>2658</v>
      </c>
      <c r="Z357" s="16">
        <v>0</v>
      </c>
      <c r="AA357" s="16">
        <v>0</v>
      </c>
      <c r="AB357" s="16">
        <v>0</v>
      </c>
      <c r="AC357" s="53">
        <f t="shared" si="65"/>
        <v>8441012.8000000007</v>
      </c>
    </row>
    <row r="358" spans="1:30" s="7" customFormat="1" ht="93.75" customHeight="1" x14ac:dyDescent="0.25">
      <c r="A358" s="51">
        <f>IF(OR(D358=0,D358=""),"",COUNTA($D$20:D358))</f>
        <v>329</v>
      </c>
      <c r="B358" s="9" t="s">
        <v>1756</v>
      </c>
      <c r="C358" s="11" t="s">
        <v>1547</v>
      </c>
      <c r="D358" s="16">
        <v>1979</v>
      </c>
      <c r="E358" s="95">
        <v>5617.75</v>
      </c>
      <c r="F358" s="95">
        <v>4020.25</v>
      </c>
      <c r="G358" s="95">
        <v>0</v>
      </c>
      <c r="H358" s="9" t="s">
        <v>729</v>
      </c>
      <c r="I358" s="9"/>
      <c r="J358" s="9"/>
      <c r="K358" s="9"/>
      <c r="L358" s="95">
        <f>565*E358</f>
        <v>3174028.75</v>
      </c>
      <c r="M358" s="95"/>
      <c r="N358" s="95"/>
      <c r="O358" s="95"/>
      <c r="P358" s="95"/>
      <c r="Q358" s="95"/>
      <c r="R358" s="95">
        <f>2338*E358</f>
        <v>13134299.5</v>
      </c>
      <c r="S358" s="95"/>
      <c r="T358" s="95"/>
      <c r="U358" s="95"/>
      <c r="V358" s="95"/>
      <c r="W358" s="95"/>
      <c r="X358" s="95">
        <f t="shared" si="64"/>
        <v>16308328.25</v>
      </c>
      <c r="Y358" s="9" t="s">
        <v>2658</v>
      </c>
      <c r="Z358" s="16">
        <v>0</v>
      </c>
      <c r="AA358" s="16">
        <v>0</v>
      </c>
      <c r="AB358" s="16">
        <v>0</v>
      </c>
      <c r="AC358" s="53">
        <f t="shared" si="65"/>
        <v>16308328.25</v>
      </c>
    </row>
    <row r="359" spans="1:30" s="7" customFormat="1" ht="93.75" customHeight="1" x14ac:dyDescent="0.25">
      <c r="A359" s="51">
        <f>IF(OR(D359=0,D359=""),"",COUNTA($D$20:D359))</f>
        <v>330</v>
      </c>
      <c r="B359" s="9" t="s">
        <v>1782</v>
      </c>
      <c r="C359" s="11" t="s">
        <v>1548</v>
      </c>
      <c r="D359" s="16">
        <v>1959</v>
      </c>
      <c r="E359" s="95">
        <f>F359+G359</f>
        <v>1720.8</v>
      </c>
      <c r="F359" s="95">
        <v>800.8</v>
      </c>
      <c r="G359" s="95">
        <v>920</v>
      </c>
      <c r="H359" s="9" t="s">
        <v>727</v>
      </c>
      <c r="I359" s="9"/>
      <c r="J359" s="9"/>
      <c r="K359" s="9"/>
      <c r="L359" s="95">
        <f>677*E359</f>
        <v>1164981.5999999999</v>
      </c>
      <c r="M359" s="95">
        <f>3303*E359</f>
        <v>5683802.3999999994</v>
      </c>
      <c r="N359" s="95"/>
      <c r="O359" s="95"/>
      <c r="P359" s="95"/>
      <c r="Q359" s="95"/>
      <c r="R359" s="95">
        <f>5074*E359</f>
        <v>8731339.1999999993</v>
      </c>
      <c r="S359" s="95"/>
      <c r="T359" s="95">
        <f>4807*E359</f>
        <v>8271885.5999999996</v>
      </c>
      <c r="U359" s="95">
        <f>130*E359</f>
        <v>223704</v>
      </c>
      <c r="V359" s="95"/>
      <c r="W359" s="95"/>
      <c r="X359" s="95">
        <f t="shared" si="64"/>
        <v>24075712.799999997</v>
      </c>
      <c r="Y359" s="9" t="s">
        <v>2658</v>
      </c>
      <c r="Z359" s="16">
        <v>0</v>
      </c>
      <c r="AA359" s="16">
        <v>0</v>
      </c>
      <c r="AB359" s="16">
        <v>0</v>
      </c>
      <c r="AC359" s="53">
        <f t="shared" si="65"/>
        <v>24075712.799999997</v>
      </c>
    </row>
    <row r="360" spans="1:30" s="7" customFormat="1" ht="93.75" customHeight="1" x14ac:dyDescent="0.25">
      <c r="A360" s="51">
        <f>IF(OR(D360=0,D360=""),"",COUNTA($D$20:D360))</f>
        <v>331</v>
      </c>
      <c r="B360" s="9" t="s">
        <v>1795</v>
      </c>
      <c r="C360" s="11" t="s">
        <v>613</v>
      </c>
      <c r="D360" s="16">
        <v>1973</v>
      </c>
      <c r="E360" s="95">
        <v>3588.4</v>
      </c>
      <c r="F360" s="95">
        <v>2719.5</v>
      </c>
      <c r="G360" s="95">
        <v>0</v>
      </c>
      <c r="H360" s="9" t="s">
        <v>729</v>
      </c>
      <c r="I360" s="9"/>
      <c r="J360" s="9"/>
      <c r="K360" s="9"/>
      <c r="L360" s="95"/>
      <c r="M360" s="95"/>
      <c r="N360" s="95"/>
      <c r="O360" s="95"/>
      <c r="P360" s="95"/>
      <c r="Q360" s="95"/>
      <c r="R360" s="95">
        <f>2338*E360</f>
        <v>8389679.2000000011</v>
      </c>
      <c r="S360" s="95"/>
      <c r="T360" s="95"/>
      <c r="U360" s="95"/>
      <c r="V360" s="95"/>
      <c r="W360" s="95"/>
      <c r="X360" s="95">
        <f t="shared" si="64"/>
        <v>8389679.2000000011</v>
      </c>
      <c r="Y360" s="9" t="s">
        <v>2658</v>
      </c>
      <c r="Z360" s="16">
        <v>0</v>
      </c>
      <c r="AA360" s="16">
        <v>0</v>
      </c>
      <c r="AB360" s="16">
        <v>0</v>
      </c>
      <c r="AC360" s="53">
        <f t="shared" si="65"/>
        <v>8389679.2000000011</v>
      </c>
    </row>
    <row r="361" spans="1:30" s="7" customFormat="1" ht="93.75" customHeight="1" x14ac:dyDescent="0.25">
      <c r="A361" s="51">
        <f>IF(OR(D361=0,D361=""),"",COUNTA($D$20:D361))</f>
        <v>332</v>
      </c>
      <c r="B361" s="9" t="s">
        <v>1761</v>
      </c>
      <c r="C361" s="11" t="s">
        <v>1690</v>
      </c>
      <c r="D361" s="16">
        <v>1987</v>
      </c>
      <c r="E361" s="95">
        <v>5190.3999999999996</v>
      </c>
      <c r="F361" s="95">
        <v>3960.4</v>
      </c>
      <c r="G361" s="95">
        <v>993.5</v>
      </c>
      <c r="H361" s="9" t="s">
        <v>732</v>
      </c>
      <c r="I361" s="9">
        <v>2</v>
      </c>
      <c r="J361" s="9">
        <v>2</v>
      </c>
      <c r="K361" s="9"/>
      <c r="L361" s="95"/>
      <c r="M361" s="70"/>
      <c r="N361" s="95"/>
      <c r="O361" s="95"/>
      <c r="P361" s="95"/>
      <c r="Q361" s="95">
        <f>4023848*J361</f>
        <v>8047696</v>
      </c>
      <c r="R361" s="95"/>
      <c r="S361" s="95"/>
      <c r="T361" s="95"/>
      <c r="U361" s="95"/>
      <c r="V361" s="95">
        <f>48*E361</f>
        <v>249139.19999999998</v>
      </c>
      <c r="W361" s="95"/>
      <c r="X361" s="95">
        <f t="shared" si="64"/>
        <v>8296835.2000000002</v>
      </c>
      <c r="Y361" s="9" t="s">
        <v>2658</v>
      </c>
      <c r="Z361" s="16">
        <v>0</v>
      </c>
      <c r="AA361" s="16">
        <v>0</v>
      </c>
      <c r="AB361" s="16">
        <v>0</v>
      </c>
      <c r="AC361" s="53">
        <f t="shared" si="65"/>
        <v>8296835.2000000002</v>
      </c>
    </row>
    <row r="362" spans="1:30" s="7" customFormat="1" ht="93.75" customHeight="1" x14ac:dyDescent="0.25">
      <c r="A362" s="51" t="str">
        <f>IF(OR(D362=0,D362=""),"",COUNTA($D$20:D362))</f>
        <v/>
      </c>
      <c r="B362" s="51"/>
      <c r="C362" s="11"/>
      <c r="D362" s="58"/>
      <c r="E362" s="71">
        <f>SUM(E101:E361)</f>
        <v>1898849.900000002</v>
      </c>
      <c r="F362" s="71">
        <f>SUM(F101:F361)</f>
        <v>1353652.3499999999</v>
      </c>
      <c r="G362" s="71">
        <f>SUM(G101:G361)</f>
        <v>73651.049999999988</v>
      </c>
      <c r="H362" s="9"/>
      <c r="I362" s="9"/>
      <c r="J362" s="9"/>
      <c r="K362" s="9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71">
        <f>SUM(X101:X361)</f>
        <v>3338116847.5205808</v>
      </c>
      <c r="Y362" s="71"/>
      <c r="Z362" s="72">
        <f>SUM(Z101:Z361)</f>
        <v>0</v>
      </c>
      <c r="AA362" s="72">
        <f>SUM(AA101:AA361)</f>
        <v>0</v>
      </c>
      <c r="AB362" s="72">
        <f>SUM(AB101:AB361)</f>
        <v>0</v>
      </c>
      <c r="AC362" s="71">
        <f>SUM(AC101:AC361)</f>
        <v>3338116847.5205808</v>
      </c>
    </row>
    <row r="363" spans="1:30" s="7" customFormat="1" ht="93.75" customHeight="1" x14ac:dyDescent="0.25">
      <c r="A363" s="51" t="str">
        <f>IF(OR(D363=0,D363=""),"",COUNTA($D$20:D363))</f>
        <v/>
      </c>
      <c r="B363" s="51"/>
      <c r="C363" s="52" t="s">
        <v>2665</v>
      </c>
      <c r="D363" s="58"/>
      <c r="E363" s="59"/>
      <c r="F363" s="59"/>
      <c r="G363" s="95"/>
      <c r="H363" s="9"/>
      <c r="I363" s="9"/>
      <c r="J363" s="9"/>
      <c r="K363" s="9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53"/>
      <c r="Y363" s="53"/>
      <c r="Z363" s="53"/>
      <c r="AA363" s="53"/>
      <c r="AB363" s="53"/>
      <c r="AC363" s="53"/>
    </row>
    <row r="364" spans="1:30" s="7" customFormat="1" ht="93.75" customHeight="1" x14ac:dyDescent="0.25">
      <c r="A364" s="51">
        <f>IF(OR(D364=0,D364=""),"",COUNTA($D$20:D364))</f>
        <v>333</v>
      </c>
      <c r="B364" s="9" t="s">
        <v>1281</v>
      </c>
      <c r="C364" s="11" t="s">
        <v>121</v>
      </c>
      <c r="D364" s="16">
        <v>1917</v>
      </c>
      <c r="E364" s="95">
        <v>380</v>
      </c>
      <c r="F364" s="95">
        <v>330</v>
      </c>
      <c r="G364" s="95">
        <v>50</v>
      </c>
      <c r="H364" s="9" t="s">
        <v>726</v>
      </c>
      <c r="I364" s="9"/>
      <c r="J364" s="9"/>
      <c r="K364" s="9"/>
      <c r="L364" s="95"/>
      <c r="M364" s="95"/>
      <c r="N364" s="95"/>
      <c r="O364" s="95"/>
      <c r="P364" s="95"/>
      <c r="Q364" s="95"/>
      <c r="R364" s="95">
        <f>5074*E364</f>
        <v>1928120</v>
      </c>
      <c r="S364" s="95"/>
      <c r="T364" s="95"/>
      <c r="U364" s="95"/>
      <c r="V364" s="95"/>
      <c r="W364" s="95"/>
      <c r="X364" s="95">
        <f t="shared" ref="X364:X373" si="70">L364+M364+N364+O364+P364+Q364+R364+S364+T364+U364+V364+W364</f>
        <v>1928120</v>
      </c>
      <c r="Y364" s="9" t="s">
        <v>2658</v>
      </c>
      <c r="Z364" s="16">
        <v>0</v>
      </c>
      <c r="AA364" s="16">
        <v>0</v>
      </c>
      <c r="AB364" s="16">
        <v>0</v>
      </c>
      <c r="AC364" s="53">
        <f t="shared" ref="AC364:AC373" si="71">X364-(Z364+AA364+AB364)</f>
        <v>1928120</v>
      </c>
    </row>
    <row r="365" spans="1:30" s="7" customFormat="1" ht="93.75" customHeight="1" x14ac:dyDescent="0.25">
      <c r="A365" s="51">
        <f>IF(OR(D365=0,D365=""),"",COUNTA($D$20:D365))</f>
        <v>334</v>
      </c>
      <c r="B365" s="9" t="s">
        <v>1928</v>
      </c>
      <c r="C365" s="11" t="s">
        <v>1919</v>
      </c>
      <c r="D365" s="16">
        <v>1963</v>
      </c>
      <c r="E365" s="95">
        <v>738.7</v>
      </c>
      <c r="F365" s="95">
        <v>665</v>
      </c>
      <c r="G365" s="95">
        <v>0</v>
      </c>
      <c r="H365" s="9" t="s">
        <v>725</v>
      </c>
      <c r="I365" s="9"/>
      <c r="J365" s="9"/>
      <c r="K365" s="9"/>
      <c r="L365" s="95"/>
      <c r="M365" s="95"/>
      <c r="N365" s="95"/>
      <c r="O365" s="95"/>
      <c r="P365" s="95"/>
      <c r="Q365" s="95"/>
      <c r="R365" s="95">
        <f>5074*E365</f>
        <v>3748163.8000000003</v>
      </c>
      <c r="S365" s="95"/>
      <c r="T365" s="95"/>
      <c r="U365" s="95"/>
      <c r="V365" s="95"/>
      <c r="W365" s="95"/>
      <c r="X365" s="95">
        <f t="shared" si="70"/>
        <v>3748163.8000000003</v>
      </c>
      <c r="Y365" s="9" t="s">
        <v>2658</v>
      </c>
      <c r="Z365" s="16">
        <v>0</v>
      </c>
      <c r="AA365" s="16">
        <v>0</v>
      </c>
      <c r="AB365" s="16">
        <v>0</v>
      </c>
      <c r="AC365" s="53">
        <f t="shared" si="71"/>
        <v>3748163.8000000003</v>
      </c>
    </row>
    <row r="366" spans="1:30" s="7" customFormat="1" ht="93.75" customHeight="1" x14ac:dyDescent="0.25">
      <c r="A366" s="51">
        <f>IF(OR(D366=0,D366=""),"",COUNTA($D$20:D366))</f>
        <v>335</v>
      </c>
      <c r="B366" s="9" t="s">
        <v>1804</v>
      </c>
      <c r="C366" s="11" t="s">
        <v>1571</v>
      </c>
      <c r="D366" s="16">
        <v>1996</v>
      </c>
      <c r="E366" s="95">
        <v>3530.4</v>
      </c>
      <c r="F366" s="95">
        <v>1563.8</v>
      </c>
      <c r="G366" s="95">
        <v>1084.5999999999999</v>
      </c>
      <c r="H366" s="9" t="s">
        <v>729</v>
      </c>
      <c r="I366" s="9"/>
      <c r="J366" s="9"/>
      <c r="K366" s="9"/>
      <c r="L366" s="95"/>
      <c r="M366" s="95"/>
      <c r="N366" s="95"/>
      <c r="O366" s="95"/>
      <c r="P366" s="95"/>
      <c r="Q366" s="95"/>
      <c r="R366" s="95">
        <f>2338*E366</f>
        <v>8254075.2000000002</v>
      </c>
      <c r="S366" s="95"/>
      <c r="T366" s="95"/>
      <c r="U366" s="95"/>
      <c r="V366" s="95"/>
      <c r="W366" s="95"/>
      <c r="X366" s="95">
        <f t="shared" si="70"/>
        <v>8254075.2000000002</v>
      </c>
      <c r="Y366" s="9" t="s">
        <v>2658</v>
      </c>
      <c r="Z366" s="16">
        <v>0</v>
      </c>
      <c r="AA366" s="16">
        <v>0</v>
      </c>
      <c r="AB366" s="16">
        <v>0</v>
      </c>
      <c r="AC366" s="53">
        <f t="shared" si="71"/>
        <v>8254075.2000000002</v>
      </c>
    </row>
    <row r="367" spans="1:30" s="7" customFormat="1" ht="93.75" customHeight="1" x14ac:dyDescent="0.25">
      <c r="A367" s="51">
        <f>IF(OR(D367=0,D367=""),"",COUNTA($D$20:D367))</f>
        <v>336</v>
      </c>
      <c r="B367" s="9" t="s">
        <v>2099</v>
      </c>
      <c r="C367" s="11" t="s">
        <v>1904</v>
      </c>
      <c r="D367" s="16">
        <v>1994</v>
      </c>
      <c r="E367" s="95">
        <v>1616.2</v>
      </c>
      <c r="F367" s="95">
        <v>974.8</v>
      </c>
      <c r="G367" s="95">
        <v>641.4</v>
      </c>
      <c r="H367" s="9" t="s">
        <v>729</v>
      </c>
      <c r="I367" s="9"/>
      <c r="J367" s="9"/>
      <c r="K367" s="9"/>
      <c r="L367" s="95"/>
      <c r="M367" s="95"/>
      <c r="N367" s="95"/>
      <c r="O367" s="95"/>
      <c r="P367" s="95"/>
      <c r="Q367" s="95"/>
      <c r="R367" s="95"/>
      <c r="S367" s="95"/>
      <c r="T367" s="95">
        <f>2771*E367</f>
        <v>4478490.2</v>
      </c>
      <c r="U367" s="95"/>
      <c r="V367" s="95"/>
      <c r="W367" s="95"/>
      <c r="X367" s="95">
        <f t="shared" si="70"/>
        <v>4478490.2</v>
      </c>
      <c r="Y367" s="9" t="s">
        <v>2658</v>
      </c>
      <c r="Z367" s="16">
        <v>0</v>
      </c>
      <c r="AA367" s="16">
        <v>0</v>
      </c>
      <c r="AB367" s="16">
        <v>0</v>
      </c>
      <c r="AC367" s="53">
        <f t="shared" si="71"/>
        <v>4478490.2</v>
      </c>
    </row>
    <row r="368" spans="1:30" s="7" customFormat="1" ht="93.75" customHeight="1" x14ac:dyDescent="0.25">
      <c r="A368" s="51">
        <f>IF(OR(D368=0,D368=""),"",COUNTA($D$20:D368))</f>
        <v>337</v>
      </c>
      <c r="B368" s="9" t="s">
        <v>1885</v>
      </c>
      <c r="C368" s="11" t="s">
        <v>1837</v>
      </c>
      <c r="D368" s="16">
        <v>1980</v>
      </c>
      <c r="E368" s="95">
        <v>797.9</v>
      </c>
      <c r="F368" s="95">
        <v>736.7</v>
      </c>
      <c r="G368" s="95">
        <v>61.2</v>
      </c>
      <c r="H368" s="9" t="s">
        <v>725</v>
      </c>
      <c r="I368" s="9"/>
      <c r="J368" s="9"/>
      <c r="K368" s="9"/>
      <c r="L368" s="95"/>
      <c r="M368" s="95"/>
      <c r="N368" s="95"/>
      <c r="O368" s="95"/>
      <c r="P368" s="95"/>
      <c r="Q368" s="95"/>
      <c r="R368" s="95">
        <f t="shared" ref="R368:R373" si="72">5074*E368</f>
        <v>4048544.6</v>
      </c>
      <c r="S368" s="95"/>
      <c r="T368" s="95"/>
      <c r="U368" s="95"/>
      <c r="V368" s="95"/>
      <c r="W368" s="95"/>
      <c r="X368" s="95">
        <f t="shared" si="70"/>
        <v>4048544.6</v>
      </c>
      <c r="Y368" s="9" t="s">
        <v>2658</v>
      </c>
      <c r="Z368" s="16">
        <v>0</v>
      </c>
      <c r="AA368" s="16">
        <v>0</v>
      </c>
      <c r="AB368" s="16">
        <v>0</v>
      </c>
      <c r="AC368" s="53">
        <f t="shared" si="71"/>
        <v>4048544.6</v>
      </c>
    </row>
    <row r="369" spans="1:30" s="7" customFormat="1" ht="93.75" customHeight="1" x14ac:dyDescent="0.25">
      <c r="A369" s="51">
        <f>IF(OR(D369=0,D369=""),"",COUNTA($D$20:D369))</f>
        <v>338</v>
      </c>
      <c r="B369" s="9" t="s">
        <v>1803</v>
      </c>
      <c r="C369" s="11" t="s">
        <v>1572</v>
      </c>
      <c r="D369" s="16">
        <v>1983</v>
      </c>
      <c r="E369" s="95">
        <v>1512.4</v>
      </c>
      <c r="F369" s="95">
        <v>886.3</v>
      </c>
      <c r="G369" s="95">
        <v>626.1</v>
      </c>
      <c r="H369" s="9" t="s">
        <v>725</v>
      </c>
      <c r="I369" s="9"/>
      <c r="J369" s="9"/>
      <c r="K369" s="9"/>
      <c r="L369" s="95"/>
      <c r="M369" s="95"/>
      <c r="N369" s="95"/>
      <c r="O369" s="95"/>
      <c r="P369" s="95"/>
      <c r="Q369" s="95"/>
      <c r="R369" s="95">
        <f t="shared" si="72"/>
        <v>7673917.6000000006</v>
      </c>
      <c r="S369" s="95"/>
      <c r="T369" s="95"/>
      <c r="U369" s="95"/>
      <c r="V369" s="95"/>
      <c r="W369" s="95"/>
      <c r="X369" s="95">
        <f t="shared" si="70"/>
        <v>7673917.6000000006</v>
      </c>
      <c r="Y369" s="9" t="s">
        <v>2658</v>
      </c>
      <c r="Z369" s="16">
        <v>0</v>
      </c>
      <c r="AA369" s="16">
        <v>0</v>
      </c>
      <c r="AB369" s="16">
        <v>0</v>
      </c>
      <c r="AC369" s="53">
        <f t="shared" si="71"/>
        <v>7673917.6000000006</v>
      </c>
    </row>
    <row r="370" spans="1:30" s="7" customFormat="1" ht="93.75" customHeight="1" x14ac:dyDescent="0.25">
      <c r="A370" s="51">
        <f>IF(OR(D370=0,D370=""),"",COUNTA($D$20:D370))</f>
        <v>339</v>
      </c>
      <c r="B370" s="9" t="s">
        <v>1282</v>
      </c>
      <c r="C370" s="11" t="s">
        <v>772</v>
      </c>
      <c r="D370" s="16">
        <v>1966</v>
      </c>
      <c r="E370" s="95">
        <v>414.2</v>
      </c>
      <c r="F370" s="95">
        <v>369.2</v>
      </c>
      <c r="G370" s="95">
        <v>0</v>
      </c>
      <c r="H370" s="9" t="s">
        <v>725</v>
      </c>
      <c r="I370" s="9"/>
      <c r="J370" s="9"/>
      <c r="K370" s="9"/>
      <c r="L370" s="95"/>
      <c r="M370" s="95"/>
      <c r="N370" s="95"/>
      <c r="O370" s="95"/>
      <c r="P370" s="95"/>
      <c r="Q370" s="95"/>
      <c r="R370" s="95">
        <f t="shared" si="72"/>
        <v>2101650.7999999998</v>
      </c>
      <c r="S370" s="95"/>
      <c r="T370" s="95"/>
      <c r="U370" s="95"/>
      <c r="V370" s="95"/>
      <c r="W370" s="95"/>
      <c r="X370" s="95">
        <f t="shared" si="70"/>
        <v>2101650.7999999998</v>
      </c>
      <c r="Y370" s="9" t="s">
        <v>2658</v>
      </c>
      <c r="Z370" s="16">
        <v>0</v>
      </c>
      <c r="AA370" s="16">
        <v>0</v>
      </c>
      <c r="AB370" s="16">
        <v>0</v>
      </c>
      <c r="AC370" s="53">
        <f t="shared" si="71"/>
        <v>2101650.7999999998</v>
      </c>
    </row>
    <row r="371" spans="1:30" s="6" customFormat="1" ht="93.75" customHeight="1" x14ac:dyDescent="0.25">
      <c r="A371" s="51">
        <f>IF(OR(D371=0,D371=""),"",COUNTA($D$20:D371))</f>
        <v>340</v>
      </c>
      <c r="B371" s="9" t="s">
        <v>1283</v>
      </c>
      <c r="C371" s="11" t="s">
        <v>122</v>
      </c>
      <c r="D371" s="16">
        <v>1917</v>
      </c>
      <c r="E371" s="95">
        <v>450.9</v>
      </c>
      <c r="F371" s="95">
        <v>250.9</v>
      </c>
      <c r="G371" s="95">
        <v>59.1</v>
      </c>
      <c r="H371" s="9" t="s">
        <v>725</v>
      </c>
      <c r="I371" s="9"/>
      <c r="J371" s="9"/>
      <c r="K371" s="9"/>
      <c r="L371" s="95"/>
      <c r="M371" s="95"/>
      <c r="N371" s="95"/>
      <c r="O371" s="95"/>
      <c r="P371" s="95"/>
      <c r="Q371" s="95"/>
      <c r="R371" s="95">
        <f t="shared" si="72"/>
        <v>2287866.6</v>
      </c>
      <c r="S371" s="95"/>
      <c r="T371" s="95"/>
      <c r="U371" s="95"/>
      <c r="V371" s="95"/>
      <c r="W371" s="95"/>
      <c r="X371" s="95">
        <f t="shared" si="70"/>
        <v>2287866.6</v>
      </c>
      <c r="Y371" s="9" t="s">
        <v>2658</v>
      </c>
      <c r="Z371" s="16">
        <v>0</v>
      </c>
      <c r="AA371" s="16">
        <v>0</v>
      </c>
      <c r="AB371" s="16">
        <v>0</v>
      </c>
      <c r="AC371" s="53">
        <f t="shared" si="71"/>
        <v>2287866.6</v>
      </c>
      <c r="AD371" s="55"/>
    </row>
    <row r="372" spans="1:30" s="6" customFormat="1" ht="93.75" customHeight="1" x14ac:dyDescent="0.25">
      <c r="A372" s="51">
        <f>IF(OR(D372=0,D372=""),"",COUNTA($D$20:D372))</f>
        <v>341</v>
      </c>
      <c r="B372" s="9" t="s">
        <v>1278</v>
      </c>
      <c r="C372" s="11" t="s">
        <v>134</v>
      </c>
      <c r="D372" s="16">
        <v>1960</v>
      </c>
      <c r="E372" s="95">
        <v>706.9</v>
      </c>
      <c r="F372" s="95">
        <v>634.9</v>
      </c>
      <c r="G372" s="95">
        <v>0</v>
      </c>
      <c r="H372" s="9" t="s">
        <v>725</v>
      </c>
      <c r="I372" s="9"/>
      <c r="J372" s="9"/>
      <c r="K372" s="9"/>
      <c r="L372" s="95"/>
      <c r="M372" s="95"/>
      <c r="N372" s="95"/>
      <c r="O372" s="95"/>
      <c r="P372" s="95"/>
      <c r="Q372" s="95"/>
      <c r="R372" s="95">
        <f t="shared" si="72"/>
        <v>3586810.6</v>
      </c>
      <c r="S372" s="95"/>
      <c r="T372" s="95"/>
      <c r="U372" s="95"/>
      <c r="V372" s="95"/>
      <c r="W372" s="9"/>
      <c r="X372" s="95">
        <f t="shared" si="70"/>
        <v>3586810.6</v>
      </c>
      <c r="Y372" s="9" t="s">
        <v>2658</v>
      </c>
      <c r="Z372" s="16">
        <v>0</v>
      </c>
      <c r="AA372" s="16">
        <v>0</v>
      </c>
      <c r="AB372" s="16">
        <v>0</v>
      </c>
      <c r="AC372" s="53">
        <f t="shared" si="71"/>
        <v>3586810.6</v>
      </c>
      <c r="AD372" s="55"/>
    </row>
    <row r="373" spans="1:30" s="6" customFormat="1" ht="93.75" customHeight="1" x14ac:dyDescent="0.25">
      <c r="A373" s="51">
        <f>IF(OR(D373=0,D373=""),"",COUNTA($D$20:D373))</f>
        <v>342</v>
      </c>
      <c r="B373" s="9" t="s">
        <v>1279</v>
      </c>
      <c r="C373" s="11" t="s">
        <v>138</v>
      </c>
      <c r="D373" s="16">
        <v>1962</v>
      </c>
      <c r="E373" s="95">
        <v>707.2</v>
      </c>
      <c r="F373" s="95">
        <v>635.70000000000005</v>
      </c>
      <c r="G373" s="95">
        <v>0</v>
      </c>
      <c r="H373" s="9" t="s">
        <v>725</v>
      </c>
      <c r="I373" s="9"/>
      <c r="J373" s="9"/>
      <c r="K373" s="9"/>
      <c r="L373" s="95"/>
      <c r="M373" s="95"/>
      <c r="N373" s="95"/>
      <c r="O373" s="95"/>
      <c r="P373" s="95"/>
      <c r="Q373" s="95"/>
      <c r="R373" s="95">
        <f t="shared" si="72"/>
        <v>3588332.8000000003</v>
      </c>
      <c r="S373" s="95"/>
      <c r="T373" s="95"/>
      <c r="U373" s="95"/>
      <c r="V373" s="95"/>
      <c r="W373" s="9"/>
      <c r="X373" s="95">
        <f t="shared" si="70"/>
        <v>3588332.8000000003</v>
      </c>
      <c r="Y373" s="9" t="s">
        <v>2658</v>
      </c>
      <c r="Z373" s="16">
        <v>0</v>
      </c>
      <c r="AA373" s="16">
        <v>0</v>
      </c>
      <c r="AB373" s="16">
        <v>0</v>
      </c>
      <c r="AC373" s="53">
        <f t="shared" si="71"/>
        <v>3588332.8000000003</v>
      </c>
      <c r="AD373" s="55"/>
    </row>
    <row r="374" spans="1:30" s="6" customFormat="1" ht="93.75" customHeight="1" x14ac:dyDescent="0.25">
      <c r="A374" s="51" t="str">
        <f>IF(OR(D374=0,D374=""),"",COUNTA($D$20:D374))</f>
        <v/>
      </c>
      <c r="B374" s="51"/>
      <c r="C374" s="11"/>
      <c r="D374" s="16"/>
      <c r="E374" s="54">
        <f>SUM(E364:E373)</f>
        <v>10854.800000000001</v>
      </c>
      <c r="F374" s="54">
        <f>SUM(F364:F373)</f>
        <v>7047.2999999999993</v>
      </c>
      <c r="G374" s="54">
        <f>SUM(G364:G373)</f>
        <v>2522.4</v>
      </c>
      <c r="H374" s="9"/>
      <c r="I374" s="9"/>
      <c r="J374" s="9"/>
      <c r="K374" s="9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"/>
      <c r="X374" s="54">
        <f>SUM(X364:X373)</f>
        <v>41695972.200000003</v>
      </c>
      <c r="Y374" s="54"/>
      <c r="Z374" s="54">
        <v>0</v>
      </c>
      <c r="AA374" s="56">
        <v>0</v>
      </c>
      <c r="AB374" s="56">
        <v>0</v>
      </c>
      <c r="AC374" s="54">
        <f>SUM(AC364:AC373)</f>
        <v>41695972.200000003</v>
      </c>
      <c r="AD374" s="55"/>
    </row>
    <row r="375" spans="1:30" s="6" customFormat="1" ht="93.75" customHeight="1" x14ac:dyDescent="0.25">
      <c r="A375" s="51" t="str">
        <f>IF(OR(D375=0,D375=""),"",COUNTA($D$20:D375))</f>
        <v/>
      </c>
      <c r="B375" s="51"/>
      <c r="C375" s="52" t="s">
        <v>2666</v>
      </c>
      <c r="D375" s="16"/>
      <c r="E375" s="54"/>
      <c r="F375" s="54"/>
      <c r="G375" s="54"/>
      <c r="H375" s="9"/>
      <c r="I375" s="9"/>
      <c r="J375" s="9"/>
      <c r="K375" s="9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"/>
      <c r="X375" s="54"/>
      <c r="Y375" s="54"/>
      <c r="Z375" s="54"/>
      <c r="AA375" s="56"/>
      <c r="AB375" s="56"/>
      <c r="AC375" s="54"/>
      <c r="AD375" s="55"/>
    </row>
    <row r="376" spans="1:30" s="6" customFormat="1" ht="93.75" customHeight="1" x14ac:dyDescent="0.25">
      <c r="A376" s="51">
        <f>IF(OR(D376=0,D376=""),"",COUNTA($D$20:D376))</f>
        <v>343</v>
      </c>
      <c r="B376" s="9" t="s">
        <v>2060</v>
      </c>
      <c r="C376" s="11" t="s">
        <v>1985</v>
      </c>
      <c r="D376" s="16">
        <v>1989</v>
      </c>
      <c r="E376" s="95">
        <v>1968</v>
      </c>
      <c r="F376" s="95">
        <v>1687</v>
      </c>
      <c r="G376" s="95">
        <v>0</v>
      </c>
      <c r="H376" s="9" t="s">
        <v>725</v>
      </c>
      <c r="I376" s="9"/>
      <c r="J376" s="9"/>
      <c r="K376" s="9"/>
      <c r="L376" s="95">
        <f>677*E376</f>
        <v>1332336</v>
      </c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"/>
      <c r="X376" s="95">
        <f>L376+M376+N376+O376+P376+Q376+R376+S376+T376+U376+V376+W376</f>
        <v>1332336</v>
      </c>
      <c r="Y376" s="9" t="s">
        <v>2658</v>
      </c>
      <c r="Z376" s="16">
        <v>0</v>
      </c>
      <c r="AA376" s="16">
        <v>0</v>
      </c>
      <c r="AB376" s="16">
        <v>0</v>
      </c>
      <c r="AC376" s="53">
        <f>X376-(Z376+AA376+AB376)</f>
        <v>1332336</v>
      </c>
      <c r="AD376" s="55"/>
    </row>
    <row r="377" spans="1:30" s="6" customFormat="1" ht="93.75" customHeight="1" x14ac:dyDescent="0.25">
      <c r="A377" s="51">
        <f>IF(OR(D377=0,D377=""),"",COUNTA($D$20:D377))</f>
        <v>344</v>
      </c>
      <c r="B377" s="9" t="s">
        <v>2061</v>
      </c>
      <c r="C377" s="11" t="s">
        <v>1986</v>
      </c>
      <c r="D377" s="16">
        <v>1981</v>
      </c>
      <c r="E377" s="95">
        <v>1127</v>
      </c>
      <c r="F377" s="95">
        <v>1039</v>
      </c>
      <c r="G377" s="95">
        <v>0</v>
      </c>
      <c r="H377" s="9" t="s">
        <v>725</v>
      </c>
      <c r="I377" s="9"/>
      <c r="J377" s="9"/>
      <c r="K377" s="9"/>
      <c r="L377" s="95">
        <f>677*E377</f>
        <v>762979</v>
      </c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"/>
      <c r="X377" s="95">
        <f>L377+M377+N377+O377+P377+Q377+R377+S377+T377+U377+V377+W377</f>
        <v>762979</v>
      </c>
      <c r="Y377" s="9" t="s">
        <v>2658</v>
      </c>
      <c r="Z377" s="16">
        <v>0</v>
      </c>
      <c r="AA377" s="16">
        <v>0</v>
      </c>
      <c r="AB377" s="16">
        <v>0</v>
      </c>
      <c r="AC377" s="53">
        <f>X377-(Z377+AA377+AB377)</f>
        <v>762979</v>
      </c>
      <c r="AD377" s="55"/>
    </row>
    <row r="378" spans="1:30" s="6" customFormat="1" ht="93.75" customHeight="1" x14ac:dyDescent="0.25">
      <c r="A378" s="51">
        <f>IF(OR(D378=0,D378=""),"",COUNTA($D$20:D378))</f>
        <v>345</v>
      </c>
      <c r="B378" s="9" t="s">
        <v>2062</v>
      </c>
      <c r="C378" s="11" t="s">
        <v>1987</v>
      </c>
      <c r="D378" s="16">
        <v>1986</v>
      </c>
      <c r="E378" s="95">
        <v>1550</v>
      </c>
      <c r="F378" s="95">
        <v>1283</v>
      </c>
      <c r="G378" s="95">
        <v>0</v>
      </c>
      <c r="H378" s="9" t="s">
        <v>725</v>
      </c>
      <c r="I378" s="9"/>
      <c r="J378" s="9"/>
      <c r="K378" s="9"/>
      <c r="L378" s="95">
        <f>677*E378</f>
        <v>1049350</v>
      </c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"/>
      <c r="X378" s="95">
        <f>L378+M378+N378+O378+P378+Q378+R378+S378+T378+U378+V378+W378</f>
        <v>1049350</v>
      </c>
      <c r="Y378" s="9" t="s">
        <v>2658</v>
      </c>
      <c r="Z378" s="16">
        <v>0</v>
      </c>
      <c r="AA378" s="16">
        <v>0</v>
      </c>
      <c r="AB378" s="16">
        <v>0</v>
      </c>
      <c r="AC378" s="53">
        <f>X378-(Z378+AA378+AB378)</f>
        <v>1049350</v>
      </c>
      <c r="AD378" s="55"/>
    </row>
    <row r="379" spans="1:30" s="6" customFormat="1" ht="93.75" customHeight="1" x14ac:dyDescent="0.25">
      <c r="A379" s="51">
        <f>IF(OR(D379=0,D379=""),"",COUNTA($D$20:D379))</f>
        <v>346</v>
      </c>
      <c r="B379" s="9" t="s">
        <v>2324</v>
      </c>
      <c r="C379" s="11" t="s">
        <v>1860</v>
      </c>
      <c r="D379" s="16">
        <v>1965</v>
      </c>
      <c r="E379" s="95">
        <v>3381.25</v>
      </c>
      <c r="F379" s="95">
        <v>1800.6</v>
      </c>
      <c r="G379" s="95">
        <v>1442.45</v>
      </c>
      <c r="H379" s="9" t="s">
        <v>728</v>
      </c>
      <c r="I379" s="9"/>
      <c r="J379" s="9"/>
      <c r="K379" s="9"/>
      <c r="L379" s="95"/>
      <c r="M379" s="95"/>
      <c r="N379" s="95"/>
      <c r="O379" s="95"/>
      <c r="P379" s="95"/>
      <c r="Q379" s="95"/>
      <c r="R379" s="95">
        <f>2338*E379</f>
        <v>7905362.5</v>
      </c>
      <c r="S379" s="95"/>
      <c r="T379" s="95"/>
      <c r="U379" s="95"/>
      <c r="V379" s="95"/>
      <c r="W379" s="9"/>
      <c r="X379" s="95">
        <f>L379+M379+N379+O379+P379+Q379+R379+S379+T379+U379+V379+W379</f>
        <v>7905362.5</v>
      </c>
      <c r="Y379" s="9" t="s">
        <v>2658</v>
      </c>
      <c r="Z379" s="16">
        <v>0</v>
      </c>
      <c r="AA379" s="16">
        <v>0</v>
      </c>
      <c r="AB379" s="16">
        <v>0</v>
      </c>
      <c r="AC379" s="53">
        <f>X379-(Z379+AA379+AB379)</f>
        <v>7905362.5</v>
      </c>
      <c r="AD379" s="55"/>
    </row>
    <row r="380" spans="1:30" s="6" customFormat="1" ht="93.75" customHeight="1" x14ac:dyDescent="0.25">
      <c r="A380" s="51" t="str">
        <f>IF(OR(D380=0,D380=""),"",COUNTA($D$20:D380))</f>
        <v/>
      </c>
      <c r="B380" s="51"/>
      <c r="C380" s="11"/>
      <c r="D380" s="16"/>
      <c r="E380" s="54">
        <f>SUM(E376:E379)</f>
        <v>8026.25</v>
      </c>
      <c r="F380" s="54">
        <f>SUM(F376:F379)</f>
        <v>5809.6</v>
      </c>
      <c r="G380" s="54">
        <f>SUM(G376:G379)</f>
        <v>1442.45</v>
      </c>
      <c r="H380" s="9"/>
      <c r="I380" s="9"/>
      <c r="J380" s="9"/>
      <c r="K380" s="9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"/>
      <c r="X380" s="54">
        <f>SUM(X376:X379)</f>
        <v>11050027.5</v>
      </c>
      <c r="Y380" s="54"/>
      <c r="Z380" s="54">
        <v>0</v>
      </c>
      <c r="AA380" s="56">
        <v>0</v>
      </c>
      <c r="AB380" s="56">
        <v>0</v>
      </c>
      <c r="AC380" s="54">
        <f>SUM(AC376:AC379)</f>
        <v>11050027.5</v>
      </c>
      <c r="AD380" s="55"/>
    </row>
    <row r="381" spans="1:30" s="6" customFormat="1" ht="93.75" customHeight="1" x14ac:dyDescent="0.25">
      <c r="A381" s="51" t="str">
        <f>IF(OR(D381=0,D381=""),"",COUNTA($D$20:D381))</f>
        <v/>
      </c>
      <c r="B381" s="51"/>
      <c r="C381" s="52" t="s">
        <v>2727</v>
      </c>
      <c r="D381" s="16"/>
      <c r="E381" s="95"/>
      <c r="F381" s="95"/>
      <c r="G381" s="95"/>
      <c r="H381" s="9"/>
      <c r="I381" s="9"/>
      <c r="J381" s="9"/>
      <c r="K381" s="9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"/>
      <c r="X381" s="53"/>
      <c r="Y381" s="53"/>
      <c r="Z381" s="53"/>
      <c r="AA381" s="53"/>
      <c r="AB381" s="53"/>
      <c r="AC381" s="53"/>
      <c r="AD381" s="55"/>
    </row>
    <row r="382" spans="1:30" s="6" customFormat="1" ht="93.75" customHeight="1" x14ac:dyDescent="0.25">
      <c r="A382" s="51">
        <f>IF(OR(D382=0,D382=""),"",COUNTA($D$20:D382))</f>
        <v>347</v>
      </c>
      <c r="B382" s="9" t="s">
        <v>1291</v>
      </c>
      <c r="C382" s="11" t="s">
        <v>149</v>
      </c>
      <c r="D382" s="16">
        <v>1975</v>
      </c>
      <c r="E382" s="95">
        <v>11462</v>
      </c>
      <c r="F382" s="95">
        <v>7076</v>
      </c>
      <c r="G382" s="95">
        <v>0</v>
      </c>
      <c r="H382" s="9" t="s">
        <v>732</v>
      </c>
      <c r="I382" s="9">
        <v>6</v>
      </c>
      <c r="J382" s="9">
        <v>6</v>
      </c>
      <c r="K382" s="9"/>
      <c r="L382" s="95"/>
      <c r="M382" s="95"/>
      <c r="N382" s="95"/>
      <c r="O382" s="95"/>
      <c r="P382" s="95"/>
      <c r="Q382" s="95">
        <f t="shared" ref="Q382:Q400" si="73">4023848*J382</f>
        <v>24143088</v>
      </c>
      <c r="R382" s="95"/>
      <c r="S382" s="95"/>
      <c r="T382" s="95"/>
      <c r="U382" s="95"/>
      <c r="V382" s="95">
        <f t="shared" ref="V382:V400" si="74">48*E382</f>
        <v>550176</v>
      </c>
      <c r="W382" s="9"/>
      <c r="X382" s="95">
        <f t="shared" ref="X382:X403" si="75">L382+M382+N382+O382+P382+Q382+R382+S382+T382+U382+V382+W382</f>
        <v>24693264</v>
      </c>
      <c r="Y382" s="9" t="s">
        <v>2658</v>
      </c>
      <c r="Z382" s="16">
        <v>0</v>
      </c>
      <c r="AA382" s="16">
        <v>0</v>
      </c>
      <c r="AB382" s="16">
        <v>0</v>
      </c>
      <c r="AC382" s="53">
        <f t="shared" ref="AC382:AC403" si="76">X382-(Z382+AA382+AB382)</f>
        <v>24693264</v>
      </c>
      <c r="AD382" s="55"/>
    </row>
    <row r="383" spans="1:30" s="6" customFormat="1" ht="93.75" customHeight="1" x14ac:dyDescent="0.25">
      <c r="A383" s="51">
        <f>IF(OR(D383=0,D383=""),"",COUNTA($D$20:D383))</f>
        <v>348</v>
      </c>
      <c r="B383" s="9" t="s">
        <v>1809</v>
      </c>
      <c r="C383" s="11" t="s">
        <v>1673</v>
      </c>
      <c r="D383" s="16">
        <v>1994</v>
      </c>
      <c r="E383" s="95">
        <v>5538.3</v>
      </c>
      <c r="F383" s="95">
        <v>4183.5</v>
      </c>
      <c r="G383" s="95">
        <v>1874</v>
      </c>
      <c r="H383" s="9" t="s">
        <v>732</v>
      </c>
      <c r="I383" s="9">
        <v>2</v>
      </c>
      <c r="J383" s="9">
        <v>2</v>
      </c>
      <c r="K383" s="9"/>
      <c r="L383" s="95"/>
      <c r="M383" s="95"/>
      <c r="N383" s="95"/>
      <c r="O383" s="95"/>
      <c r="P383" s="95"/>
      <c r="Q383" s="95">
        <f t="shared" si="73"/>
        <v>8047696</v>
      </c>
      <c r="R383" s="95"/>
      <c r="S383" s="95"/>
      <c r="T383" s="95"/>
      <c r="U383" s="95"/>
      <c r="V383" s="95">
        <f t="shared" si="74"/>
        <v>265838.40000000002</v>
      </c>
      <c r="W383" s="9"/>
      <c r="X383" s="95">
        <f t="shared" si="75"/>
        <v>8313534.4000000004</v>
      </c>
      <c r="Y383" s="9" t="s">
        <v>2658</v>
      </c>
      <c r="Z383" s="16">
        <v>0</v>
      </c>
      <c r="AA383" s="16">
        <v>0</v>
      </c>
      <c r="AB383" s="16">
        <v>0</v>
      </c>
      <c r="AC383" s="53">
        <f t="shared" si="76"/>
        <v>8313534.4000000004</v>
      </c>
      <c r="AD383" s="55"/>
    </row>
    <row r="384" spans="1:30" s="6" customFormat="1" ht="93.75" customHeight="1" x14ac:dyDescent="0.25">
      <c r="A384" s="51">
        <f>IF(OR(D384=0,D384=""),"",COUNTA($D$20:D384))</f>
        <v>349</v>
      </c>
      <c r="B384" s="9" t="s">
        <v>1817</v>
      </c>
      <c r="C384" s="11" t="s">
        <v>1674</v>
      </c>
      <c r="D384" s="16">
        <v>1992</v>
      </c>
      <c r="E384" s="95">
        <v>7063.8</v>
      </c>
      <c r="F384" s="95">
        <v>5513.4</v>
      </c>
      <c r="G384" s="95">
        <v>0</v>
      </c>
      <c r="H384" s="9" t="s">
        <v>732</v>
      </c>
      <c r="I384" s="9">
        <v>3</v>
      </c>
      <c r="J384" s="9">
        <v>3</v>
      </c>
      <c r="K384" s="9"/>
      <c r="L384" s="95"/>
      <c r="M384" s="95"/>
      <c r="N384" s="95"/>
      <c r="O384" s="95"/>
      <c r="P384" s="95"/>
      <c r="Q384" s="95">
        <f t="shared" si="73"/>
        <v>12071544</v>
      </c>
      <c r="R384" s="95"/>
      <c r="S384" s="95"/>
      <c r="T384" s="95"/>
      <c r="U384" s="95"/>
      <c r="V384" s="95">
        <f t="shared" si="74"/>
        <v>339062.4</v>
      </c>
      <c r="W384" s="9"/>
      <c r="X384" s="95">
        <f t="shared" si="75"/>
        <v>12410606.4</v>
      </c>
      <c r="Y384" s="9" t="s">
        <v>2658</v>
      </c>
      <c r="Z384" s="16">
        <v>0</v>
      </c>
      <c r="AA384" s="16">
        <v>0</v>
      </c>
      <c r="AB384" s="16">
        <v>0</v>
      </c>
      <c r="AC384" s="53">
        <f t="shared" si="76"/>
        <v>12410606.4</v>
      </c>
      <c r="AD384" s="55"/>
    </row>
    <row r="385" spans="1:30" s="6" customFormat="1" ht="93.75" customHeight="1" x14ac:dyDescent="0.25">
      <c r="A385" s="51">
        <f>IF(OR(D385=0,D385=""),"",COUNTA($D$20:D385))</f>
        <v>350</v>
      </c>
      <c r="B385" s="9" t="s">
        <v>1810</v>
      </c>
      <c r="C385" s="11" t="s">
        <v>1675</v>
      </c>
      <c r="D385" s="16">
        <v>1989</v>
      </c>
      <c r="E385" s="95">
        <v>11833.3</v>
      </c>
      <c r="F385" s="95">
        <v>9239.5</v>
      </c>
      <c r="G385" s="95">
        <v>0</v>
      </c>
      <c r="H385" s="9" t="s">
        <v>732</v>
      </c>
      <c r="I385" s="9">
        <v>5</v>
      </c>
      <c r="J385" s="9">
        <v>5</v>
      </c>
      <c r="K385" s="9"/>
      <c r="L385" s="95"/>
      <c r="M385" s="95"/>
      <c r="N385" s="95"/>
      <c r="O385" s="95"/>
      <c r="P385" s="95"/>
      <c r="Q385" s="95">
        <f t="shared" si="73"/>
        <v>20119240</v>
      </c>
      <c r="R385" s="95"/>
      <c r="S385" s="95"/>
      <c r="T385" s="95"/>
      <c r="U385" s="95"/>
      <c r="V385" s="95">
        <f t="shared" si="74"/>
        <v>567998.39999999991</v>
      </c>
      <c r="W385" s="9"/>
      <c r="X385" s="95">
        <f t="shared" si="75"/>
        <v>20687238.399999999</v>
      </c>
      <c r="Y385" s="9" t="s">
        <v>2658</v>
      </c>
      <c r="Z385" s="16">
        <v>0</v>
      </c>
      <c r="AA385" s="16">
        <v>0</v>
      </c>
      <c r="AB385" s="16">
        <v>0</v>
      </c>
      <c r="AC385" s="53">
        <f t="shared" si="76"/>
        <v>20687238.399999999</v>
      </c>
      <c r="AD385" s="55"/>
    </row>
    <row r="386" spans="1:30" s="6" customFormat="1" ht="93.75" customHeight="1" x14ac:dyDescent="0.25">
      <c r="A386" s="51">
        <f>IF(OR(D386=0,D386=""),"",COUNTA($D$20:D386))</f>
        <v>351</v>
      </c>
      <c r="B386" s="9" t="s">
        <v>1814</v>
      </c>
      <c r="C386" s="11" t="s">
        <v>1676</v>
      </c>
      <c r="D386" s="16">
        <v>1994</v>
      </c>
      <c r="E386" s="95">
        <v>8395.7999999999993</v>
      </c>
      <c r="F386" s="95">
        <v>6305.84</v>
      </c>
      <c r="G386" s="95">
        <v>0</v>
      </c>
      <c r="H386" s="9" t="s">
        <v>732</v>
      </c>
      <c r="I386" s="9">
        <v>3</v>
      </c>
      <c r="J386" s="9">
        <v>3</v>
      </c>
      <c r="K386" s="9"/>
      <c r="L386" s="95"/>
      <c r="M386" s="95"/>
      <c r="N386" s="95"/>
      <c r="O386" s="95"/>
      <c r="P386" s="95"/>
      <c r="Q386" s="95">
        <f t="shared" si="73"/>
        <v>12071544</v>
      </c>
      <c r="R386" s="95"/>
      <c r="S386" s="95"/>
      <c r="T386" s="95"/>
      <c r="U386" s="95"/>
      <c r="V386" s="95">
        <f t="shared" si="74"/>
        <v>402998.39999999997</v>
      </c>
      <c r="W386" s="9"/>
      <c r="X386" s="95">
        <f t="shared" si="75"/>
        <v>12474542.4</v>
      </c>
      <c r="Y386" s="9" t="s">
        <v>2658</v>
      </c>
      <c r="Z386" s="16">
        <v>0</v>
      </c>
      <c r="AA386" s="16">
        <v>0</v>
      </c>
      <c r="AB386" s="16">
        <v>0</v>
      </c>
      <c r="AC386" s="53">
        <f t="shared" si="76"/>
        <v>12474542.4</v>
      </c>
      <c r="AD386" s="55"/>
    </row>
    <row r="387" spans="1:30" s="6" customFormat="1" ht="93.75" customHeight="1" x14ac:dyDescent="0.25">
      <c r="A387" s="51">
        <f>IF(OR(D387=0,D387=""),"",COUNTA($D$20:D387))</f>
        <v>352</v>
      </c>
      <c r="B387" s="9" t="s">
        <v>1816</v>
      </c>
      <c r="C387" s="11" t="s">
        <v>1677</v>
      </c>
      <c r="D387" s="16">
        <v>1992</v>
      </c>
      <c r="E387" s="95">
        <v>4681.3</v>
      </c>
      <c r="F387" s="95">
        <v>3636.5</v>
      </c>
      <c r="G387" s="95">
        <v>0</v>
      </c>
      <c r="H387" s="9" t="s">
        <v>732</v>
      </c>
      <c r="I387" s="9">
        <v>2</v>
      </c>
      <c r="J387" s="9">
        <v>2</v>
      </c>
      <c r="K387" s="9"/>
      <c r="L387" s="95"/>
      <c r="M387" s="95"/>
      <c r="N387" s="95"/>
      <c r="O387" s="95"/>
      <c r="P387" s="95"/>
      <c r="Q387" s="95">
        <f t="shared" si="73"/>
        <v>8047696</v>
      </c>
      <c r="R387" s="95"/>
      <c r="S387" s="95"/>
      <c r="T387" s="95"/>
      <c r="U387" s="95"/>
      <c r="V387" s="95">
        <f t="shared" si="74"/>
        <v>224702.40000000002</v>
      </c>
      <c r="W387" s="9"/>
      <c r="X387" s="95">
        <f t="shared" si="75"/>
        <v>8272398.4000000004</v>
      </c>
      <c r="Y387" s="9" t="s">
        <v>2658</v>
      </c>
      <c r="Z387" s="16">
        <v>0</v>
      </c>
      <c r="AA387" s="16">
        <v>0</v>
      </c>
      <c r="AB387" s="16">
        <v>0</v>
      </c>
      <c r="AC387" s="53">
        <f t="shared" si="76"/>
        <v>8272398.4000000004</v>
      </c>
      <c r="AD387" s="55"/>
    </row>
    <row r="388" spans="1:30" s="6" customFormat="1" ht="93.75" customHeight="1" x14ac:dyDescent="0.25">
      <c r="A388" s="51">
        <f>IF(OR(D388=0,D388=""),"",COUNTA($D$20:D388))</f>
        <v>353</v>
      </c>
      <c r="B388" s="9" t="s">
        <v>1811</v>
      </c>
      <c r="C388" s="11" t="s">
        <v>1678</v>
      </c>
      <c r="D388" s="16">
        <v>1997</v>
      </c>
      <c r="E388" s="95">
        <v>6243.6</v>
      </c>
      <c r="F388" s="95">
        <v>4408.2</v>
      </c>
      <c r="G388" s="95">
        <v>0</v>
      </c>
      <c r="H388" s="9" t="s">
        <v>732</v>
      </c>
      <c r="I388" s="9">
        <v>2</v>
      </c>
      <c r="J388" s="9">
        <v>2</v>
      </c>
      <c r="K388" s="9"/>
      <c r="L388" s="95"/>
      <c r="M388" s="95"/>
      <c r="N388" s="95"/>
      <c r="O388" s="95"/>
      <c r="P388" s="95"/>
      <c r="Q388" s="95">
        <f t="shared" si="73"/>
        <v>8047696</v>
      </c>
      <c r="R388" s="95"/>
      <c r="S388" s="95"/>
      <c r="T388" s="95"/>
      <c r="U388" s="95"/>
      <c r="V388" s="95">
        <f t="shared" si="74"/>
        <v>299692.80000000005</v>
      </c>
      <c r="W388" s="9"/>
      <c r="X388" s="95">
        <f t="shared" si="75"/>
        <v>8347388.7999999998</v>
      </c>
      <c r="Y388" s="9" t="s">
        <v>2658</v>
      </c>
      <c r="Z388" s="16">
        <v>0</v>
      </c>
      <c r="AA388" s="16">
        <v>0</v>
      </c>
      <c r="AB388" s="16">
        <v>0</v>
      </c>
      <c r="AC388" s="53">
        <f t="shared" si="76"/>
        <v>8347388.7999999998</v>
      </c>
      <c r="AD388" s="55"/>
    </row>
    <row r="389" spans="1:30" s="6" customFormat="1" ht="93.75" customHeight="1" x14ac:dyDescent="0.25">
      <c r="A389" s="51">
        <f>IF(OR(D389=0,D389=""),"",COUNTA($D$20:D389))</f>
        <v>354</v>
      </c>
      <c r="B389" s="9" t="s">
        <v>1289</v>
      </c>
      <c r="C389" s="11" t="s">
        <v>91</v>
      </c>
      <c r="D389" s="16">
        <v>1975</v>
      </c>
      <c r="E389" s="95">
        <v>3006</v>
      </c>
      <c r="F389" s="95">
        <v>2205.4</v>
      </c>
      <c r="G389" s="95">
        <v>0</v>
      </c>
      <c r="H389" s="9" t="s">
        <v>732</v>
      </c>
      <c r="I389" s="9">
        <v>1</v>
      </c>
      <c r="J389" s="9">
        <v>1</v>
      </c>
      <c r="K389" s="9"/>
      <c r="L389" s="95"/>
      <c r="M389" s="95"/>
      <c r="N389" s="95"/>
      <c r="O389" s="95"/>
      <c r="P389" s="95"/>
      <c r="Q389" s="95">
        <f t="shared" si="73"/>
        <v>4023848</v>
      </c>
      <c r="R389" s="95"/>
      <c r="S389" s="95"/>
      <c r="T389" s="95"/>
      <c r="U389" s="95"/>
      <c r="V389" s="95">
        <f t="shared" si="74"/>
        <v>144288</v>
      </c>
      <c r="W389" s="9"/>
      <c r="X389" s="95">
        <f t="shared" si="75"/>
        <v>4168136</v>
      </c>
      <c r="Y389" s="9" t="s">
        <v>2658</v>
      </c>
      <c r="Z389" s="16">
        <v>0</v>
      </c>
      <c r="AA389" s="16">
        <v>0</v>
      </c>
      <c r="AB389" s="16">
        <v>0</v>
      </c>
      <c r="AC389" s="53">
        <f t="shared" si="76"/>
        <v>4168136</v>
      </c>
      <c r="AD389" s="55"/>
    </row>
    <row r="390" spans="1:30" s="6" customFormat="1" ht="93.75" customHeight="1" x14ac:dyDescent="0.25">
      <c r="A390" s="51">
        <f>IF(OR(D390=0,D390=""),"",COUNTA($D$20:D390))</f>
        <v>355</v>
      </c>
      <c r="B390" s="9" t="s">
        <v>1805</v>
      </c>
      <c r="C390" s="11" t="s">
        <v>1679</v>
      </c>
      <c r="D390" s="16">
        <v>1974</v>
      </c>
      <c r="E390" s="95">
        <v>2975.8</v>
      </c>
      <c r="F390" s="95">
        <v>2690.13</v>
      </c>
      <c r="G390" s="95">
        <v>58</v>
      </c>
      <c r="H390" s="9" t="s">
        <v>732</v>
      </c>
      <c r="I390" s="9">
        <v>1</v>
      </c>
      <c r="J390" s="9">
        <v>1</v>
      </c>
      <c r="K390" s="9"/>
      <c r="L390" s="95"/>
      <c r="M390" s="95"/>
      <c r="N390" s="95"/>
      <c r="O390" s="95"/>
      <c r="P390" s="95"/>
      <c r="Q390" s="95">
        <f t="shared" si="73"/>
        <v>4023848</v>
      </c>
      <c r="R390" s="95"/>
      <c r="S390" s="95"/>
      <c r="T390" s="95"/>
      <c r="U390" s="95"/>
      <c r="V390" s="95">
        <f t="shared" si="74"/>
        <v>142838.40000000002</v>
      </c>
      <c r="W390" s="9"/>
      <c r="X390" s="95">
        <f t="shared" si="75"/>
        <v>4166686.4</v>
      </c>
      <c r="Y390" s="9" t="s">
        <v>2658</v>
      </c>
      <c r="Z390" s="16">
        <v>0</v>
      </c>
      <c r="AA390" s="16">
        <v>0</v>
      </c>
      <c r="AB390" s="16">
        <v>0</v>
      </c>
      <c r="AC390" s="53">
        <f t="shared" si="76"/>
        <v>4166686.4</v>
      </c>
      <c r="AD390" s="55"/>
    </row>
    <row r="391" spans="1:30" s="6" customFormat="1" ht="93.75" customHeight="1" x14ac:dyDescent="0.25">
      <c r="A391" s="51">
        <f>IF(OR(D391=0,D391=""),"",COUNTA($D$20:D391))</f>
        <v>356</v>
      </c>
      <c r="B391" s="9" t="s">
        <v>1806</v>
      </c>
      <c r="C391" s="11" t="s">
        <v>1680</v>
      </c>
      <c r="D391" s="16">
        <v>1974</v>
      </c>
      <c r="E391" s="95">
        <v>3039.7</v>
      </c>
      <c r="F391" s="95">
        <v>2213.4</v>
      </c>
      <c r="G391" s="95">
        <v>0</v>
      </c>
      <c r="H391" s="9" t="s">
        <v>732</v>
      </c>
      <c r="I391" s="9">
        <v>1</v>
      </c>
      <c r="J391" s="9">
        <v>1</v>
      </c>
      <c r="K391" s="9"/>
      <c r="L391" s="95"/>
      <c r="M391" s="95"/>
      <c r="N391" s="95"/>
      <c r="O391" s="95"/>
      <c r="P391" s="95"/>
      <c r="Q391" s="95">
        <f t="shared" si="73"/>
        <v>4023848</v>
      </c>
      <c r="R391" s="95"/>
      <c r="S391" s="95"/>
      <c r="T391" s="95"/>
      <c r="U391" s="95"/>
      <c r="V391" s="95">
        <f t="shared" si="74"/>
        <v>145905.59999999998</v>
      </c>
      <c r="W391" s="9"/>
      <c r="X391" s="95">
        <f t="shared" si="75"/>
        <v>4169753.6</v>
      </c>
      <c r="Y391" s="9" t="s">
        <v>2658</v>
      </c>
      <c r="Z391" s="16">
        <v>0</v>
      </c>
      <c r="AA391" s="16">
        <v>0</v>
      </c>
      <c r="AB391" s="16">
        <v>0</v>
      </c>
      <c r="AC391" s="53">
        <f t="shared" si="76"/>
        <v>4169753.6</v>
      </c>
      <c r="AD391" s="55"/>
    </row>
    <row r="392" spans="1:30" s="6" customFormat="1" ht="93.75" customHeight="1" x14ac:dyDescent="0.25">
      <c r="A392" s="51">
        <f>IF(OR(D392=0,D392=""),"",COUNTA($D$20:D392))</f>
        <v>357</v>
      </c>
      <c r="B392" s="9" t="s">
        <v>1808</v>
      </c>
      <c r="C392" s="11" t="s">
        <v>1681</v>
      </c>
      <c r="D392" s="16">
        <v>1975</v>
      </c>
      <c r="E392" s="95">
        <v>3009.6</v>
      </c>
      <c r="F392" s="95">
        <v>2222.4</v>
      </c>
      <c r="G392" s="95">
        <v>0</v>
      </c>
      <c r="H392" s="9" t="s">
        <v>732</v>
      </c>
      <c r="I392" s="9">
        <v>1</v>
      </c>
      <c r="J392" s="9">
        <v>1</v>
      </c>
      <c r="K392" s="9"/>
      <c r="L392" s="95"/>
      <c r="M392" s="95"/>
      <c r="N392" s="95"/>
      <c r="O392" s="95"/>
      <c r="P392" s="95"/>
      <c r="Q392" s="95">
        <f t="shared" si="73"/>
        <v>4023848</v>
      </c>
      <c r="R392" s="95"/>
      <c r="S392" s="95"/>
      <c r="T392" s="95"/>
      <c r="U392" s="95"/>
      <c r="V392" s="95">
        <f t="shared" si="74"/>
        <v>144460.79999999999</v>
      </c>
      <c r="W392" s="9"/>
      <c r="X392" s="95">
        <f t="shared" si="75"/>
        <v>4168308.8</v>
      </c>
      <c r="Y392" s="9" t="s">
        <v>2658</v>
      </c>
      <c r="Z392" s="16">
        <v>0</v>
      </c>
      <c r="AA392" s="16">
        <v>0</v>
      </c>
      <c r="AB392" s="16">
        <v>0</v>
      </c>
      <c r="AC392" s="53">
        <f t="shared" si="76"/>
        <v>4168308.8</v>
      </c>
      <c r="AD392" s="55"/>
    </row>
    <row r="393" spans="1:30" s="6" customFormat="1" ht="93.75" customHeight="1" x14ac:dyDescent="0.25">
      <c r="A393" s="51">
        <f>IF(OR(D393=0,D393=""),"",COUNTA($D$20:D393))</f>
        <v>358</v>
      </c>
      <c r="B393" s="9" t="s">
        <v>1807</v>
      </c>
      <c r="C393" s="11" t="s">
        <v>1682</v>
      </c>
      <c r="D393" s="16">
        <v>1975</v>
      </c>
      <c r="E393" s="95">
        <v>2997.2</v>
      </c>
      <c r="F393" s="95">
        <v>2215.6999999999998</v>
      </c>
      <c r="G393" s="95">
        <v>0</v>
      </c>
      <c r="H393" s="9" t="s">
        <v>732</v>
      </c>
      <c r="I393" s="9">
        <v>1</v>
      </c>
      <c r="J393" s="9">
        <v>1</v>
      </c>
      <c r="K393" s="9"/>
      <c r="L393" s="95"/>
      <c r="M393" s="95"/>
      <c r="N393" s="95"/>
      <c r="O393" s="95"/>
      <c r="P393" s="95"/>
      <c r="Q393" s="95">
        <f t="shared" si="73"/>
        <v>4023848</v>
      </c>
      <c r="R393" s="95"/>
      <c r="S393" s="95"/>
      <c r="T393" s="95"/>
      <c r="U393" s="95"/>
      <c r="V393" s="95">
        <f t="shared" si="74"/>
        <v>143865.59999999998</v>
      </c>
      <c r="W393" s="9"/>
      <c r="X393" s="95">
        <f t="shared" si="75"/>
        <v>4167713.6</v>
      </c>
      <c r="Y393" s="9" t="s">
        <v>2658</v>
      </c>
      <c r="Z393" s="16">
        <v>0</v>
      </c>
      <c r="AA393" s="16">
        <v>0</v>
      </c>
      <c r="AB393" s="16">
        <v>0</v>
      </c>
      <c r="AC393" s="53">
        <f t="shared" si="76"/>
        <v>4167713.6</v>
      </c>
      <c r="AD393" s="55"/>
    </row>
    <row r="394" spans="1:30" s="6" customFormat="1" ht="93.75" customHeight="1" x14ac:dyDescent="0.25">
      <c r="A394" s="51">
        <f>IF(OR(D394=0,D394=""),"",COUNTA($D$20:D394))</f>
        <v>359</v>
      </c>
      <c r="B394" s="9" t="s">
        <v>1812</v>
      </c>
      <c r="C394" s="11" t="s">
        <v>1683</v>
      </c>
      <c r="D394" s="16">
        <v>1997</v>
      </c>
      <c r="E394" s="95">
        <v>6245.3</v>
      </c>
      <c r="F394" s="95">
        <v>4463.8</v>
      </c>
      <c r="G394" s="95">
        <v>0</v>
      </c>
      <c r="H394" s="9" t="s">
        <v>732</v>
      </c>
      <c r="I394" s="9">
        <v>2</v>
      </c>
      <c r="J394" s="9">
        <v>2</v>
      </c>
      <c r="K394" s="9"/>
      <c r="L394" s="95"/>
      <c r="M394" s="95"/>
      <c r="N394" s="95"/>
      <c r="O394" s="95"/>
      <c r="P394" s="95"/>
      <c r="Q394" s="95">
        <f t="shared" si="73"/>
        <v>8047696</v>
      </c>
      <c r="R394" s="95"/>
      <c r="S394" s="95"/>
      <c r="T394" s="95"/>
      <c r="U394" s="95"/>
      <c r="V394" s="95">
        <f t="shared" si="74"/>
        <v>299774.40000000002</v>
      </c>
      <c r="W394" s="9"/>
      <c r="X394" s="95">
        <f t="shared" si="75"/>
        <v>8347470.4000000004</v>
      </c>
      <c r="Y394" s="9" t="s">
        <v>2658</v>
      </c>
      <c r="Z394" s="16">
        <v>0</v>
      </c>
      <c r="AA394" s="16">
        <v>0</v>
      </c>
      <c r="AB394" s="16">
        <v>0</v>
      </c>
      <c r="AC394" s="53">
        <f t="shared" si="76"/>
        <v>8347470.4000000004</v>
      </c>
      <c r="AD394" s="55"/>
    </row>
    <row r="395" spans="1:30" s="6" customFormat="1" ht="93.75" customHeight="1" x14ac:dyDescent="0.25">
      <c r="A395" s="51">
        <f>IF(OR(D395=0,D395=""),"",COUNTA($D$20:D395))</f>
        <v>360</v>
      </c>
      <c r="B395" s="9" t="s">
        <v>1813</v>
      </c>
      <c r="C395" s="11" t="s">
        <v>1684</v>
      </c>
      <c r="D395" s="16">
        <v>1997</v>
      </c>
      <c r="E395" s="95">
        <v>8874.9</v>
      </c>
      <c r="F395" s="95">
        <v>6168.9</v>
      </c>
      <c r="G395" s="95">
        <v>0</v>
      </c>
      <c r="H395" s="9" t="s">
        <v>732</v>
      </c>
      <c r="I395" s="9">
        <v>3</v>
      </c>
      <c r="J395" s="9">
        <v>3</v>
      </c>
      <c r="K395" s="9"/>
      <c r="L395" s="95"/>
      <c r="M395" s="95"/>
      <c r="N395" s="95"/>
      <c r="O395" s="95"/>
      <c r="P395" s="95"/>
      <c r="Q395" s="95">
        <f t="shared" si="73"/>
        <v>12071544</v>
      </c>
      <c r="R395" s="95"/>
      <c r="S395" s="95"/>
      <c r="T395" s="95"/>
      <c r="U395" s="95"/>
      <c r="V395" s="95">
        <f t="shared" si="74"/>
        <v>425995.19999999995</v>
      </c>
      <c r="W395" s="9"/>
      <c r="X395" s="95">
        <f t="shared" si="75"/>
        <v>12497539.199999999</v>
      </c>
      <c r="Y395" s="9" t="s">
        <v>2658</v>
      </c>
      <c r="Z395" s="16">
        <v>0</v>
      </c>
      <c r="AA395" s="16">
        <v>0</v>
      </c>
      <c r="AB395" s="16">
        <v>0</v>
      </c>
      <c r="AC395" s="53">
        <f t="shared" si="76"/>
        <v>12497539.199999999</v>
      </c>
      <c r="AD395" s="55"/>
    </row>
    <row r="396" spans="1:30" s="6" customFormat="1" ht="93.75" customHeight="1" x14ac:dyDescent="0.25">
      <c r="A396" s="51">
        <f>IF(OR(D396=0,D396=""),"",COUNTA($D$20:D396))</f>
        <v>361</v>
      </c>
      <c r="B396" s="9" t="s">
        <v>1815</v>
      </c>
      <c r="C396" s="11" t="s">
        <v>1685</v>
      </c>
      <c r="D396" s="16">
        <v>1997</v>
      </c>
      <c r="E396" s="95">
        <v>6171.2</v>
      </c>
      <c r="F396" s="95">
        <v>4233.8999999999996</v>
      </c>
      <c r="G396" s="95">
        <v>0</v>
      </c>
      <c r="H396" s="9" t="s">
        <v>732</v>
      </c>
      <c r="I396" s="9">
        <v>2</v>
      </c>
      <c r="J396" s="9">
        <v>2</v>
      </c>
      <c r="K396" s="9"/>
      <c r="L396" s="95"/>
      <c r="M396" s="95"/>
      <c r="N396" s="95"/>
      <c r="O396" s="95"/>
      <c r="P396" s="95"/>
      <c r="Q396" s="95">
        <f t="shared" si="73"/>
        <v>8047696</v>
      </c>
      <c r="R396" s="95"/>
      <c r="S396" s="95"/>
      <c r="T396" s="95"/>
      <c r="U396" s="95"/>
      <c r="V396" s="95">
        <f t="shared" si="74"/>
        <v>296217.59999999998</v>
      </c>
      <c r="W396" s="9"/>
      <c r="X396" s="95">
        <f t="shared" si="75"/>
        <v>8343913.5999999996</v>
      </c>
      <c r="Y396" s="9" t="s">
        <v>2658</v>
      </c>
      <c r="Z396" s="16">
        <v>0</v>
      </c>
      <c r="AA396" s="16">
        <v>0</v>
      </c>
      <c r="AB396" s="16">
        <v>0</v>
      </c>
      <c r="AC396" s="53">
        <f t="shared" si="76"/>
        <v>8343913.5999999996</v>
      </c>
      <c r="AD396" s="55"/>
    </row>
    <row r="397" spans="1:30" s="6" customFormat="1" ht="93.75" customHeight="1" x14ac:dyDescent="0.25">
      <c r="A397" s="51">
        <f>IF(OR(D397=0,D397=""),"",COUNTA($D$20:D397))</f>
        <v>362</v>
      </c>
      <c r="B397" s="9" t="s">
        <v>1818</v>
      </c>
      <c r="C397" s="11" t="s">
        <v>1686</v>
      </c>
      <c r="D397" s="16">
        <v>1994</v>
      </c>
      <c r="E397" s="95">
        <v>6161.5</v>
      </c>
      <c r="F397" s="95">
        <v>4220.18</v>
      </c>
      <c r="G397" s="95">
        <v>0</v>
      </c>
      <c r="H397" s="9" t="s">
        <v>732</v>
      </c>
      <c r="I397" s="9">
        <v>2</v>
      </c>
      <c r="J397" s="9">
        <v>2</v>
      </c>
      <c r="K397" s="9"/>
      <c r="L397" s="95"/>
      <c r="M397" s="95"/>
      <c r="N397" s="95"/>
      <c r="O397" s="95"/>
      <c r="P397" s="95"/>
      <c r="Q397" s="95">
        <f t="shared" si="73"/>
        <v>8047696</v>
      </c>
      <c r="R397" s="95"/>
      <c r="S397" s="95"/>
      <c r="T397" s="95"/>
      <c r="U397" s="95"/>
      <c r="V397" s="95">
        <f t="shared" si="74"/>
        <v>295752</v>
      </c>
      <c r="W397" s="9"/>
      <c r="X397" s="95">
        <f t="shared" si="75"/>
        <v>8343448</v>
      </c>
      <c r="Y397" s="9" t="s">
        <v>2658</v>
      </c>
      <c r="Z397" s="16">
        <v>0</v>
      </c>
      <c r="AA397" s="16">
        <v>0</v>
      </c>
      <c r="AB397" s="16">
        <v>0</v>
      </c>
      <c r="AC397" s="53">
        <f t="shared" si="76"/>
        <v>8343448</v>
      </c>
      <c r="AD397" s="55"/>
    </row>
    <row r="398" spans="1:30" s="6" customFormat="1" ht="93.75" customHeight="1" x14ac:dyDescent="0.25">
      <c r="A398" s="51">
        <f>IF(OR(D398=0,D398=""),"",COUNTA($D$20:D398))</f>
        <v>363</v>
      </c>
      <c r="B398" s="9" t="s">
        <v>1819</v>
      </c>
      <c r="C398" s="11" t="s">
        <v>1687</v>
      </c>
      <c r="D398" s="16">
        <v>1980</v>
      </c>
      <c r="E398" s="95">
        <v>8890.4</v>
      </c>
      <c r="F398" s="95">
        <v>3179.8</v>
      </c>
      <c r="G398" s="95">
        <v>0</v>
      </c>
      <c r="H398" s="9" t="s">
        <v>732</v>
      </c>
      <c r="I398" s="9">
        <v>3</v>
      </c>
      <c r="J398" s="9">
        <v>3</v>
      </c>
      <c r="K398" s="9"/>
      <c r="L398" s="95"/>
      <c r="M398" s="95"/>
      <c r="N398" s="95"/>
      <c r="O398" s="95"/>
      <c r="P398" s="95"/>
      <c r="Q398" s="95">
        <f t="shared" si="73"/>
        <v>12071544</v>
      </c>
      <c r="R398" s="95"/>
      <c r="S398" s="95"/>
      <c r="T398" s="95"/>
      <c r="U398" s="95"/>
      <c r="V398" s="95">
        <f t="shared" si="74"/>
        <v>426739.19999999995</v>
      </c>
      <c r="W398" s="9"/>
      <c r="X398" s="95">
        <f t="shared" si="75"/>
        <v>12498283.199999999</v>
      </c>
      <c r="Y398" s="9" t="s">
        <v>2658</v>
      </c>
      <c r="Z398" s="16">
        <v>0</v>
      </c>
      <c r="AA398" s="16">
        <v>0</v>
      </c>
      <c r="AB398" s="16">
        <v>0</v>
      </c>
      <c r="AC398" s="53">
        <f t="shared" si="76"/>
        <v>12498283.199999999</v>
      </c>
      <c r="AD398" s="55"/>
    </row>
    <row r="399" spans="1:30" s="6" customFormat="1" ht="93.75" customHeight="1" x14ac:dyDescent="0.25">
      <c r="A399" s="51">
        <f>IF(OR(D399=0,D399=""),"",COUNTA($D$20:D399))</f>
        <v>364</v>
      </c>
      <c r="B399" s="9" t="s">
        <v>1820</v>
      </c>
      <c r="C399" s="11" t="s">
        <v>1688</v>
      </c>
      <c r="D399" s="16">
        <v>1998</v>
      </c>
      <c r="E399" s="95">
        <v>5713.2</v>
      </c>
      <c r="F399" s="95">
        <v>4221.2</v>
      </c>
      <c r="G399" s="95">
        <v>0</v>
      </c>
      <c r="H399" s="9" t="s">
        <v>732</v>
      </c>
      <c r="I399" s="9">
        <v>2</v>
      </c>
      <c r="J399" s="9">
        <v>2</v>
      </c>
      <c r="K399" s="9"/>
      <c r="L399" s="95"/>
      <c r="M399" s="95"/>
      <c r="N399" s="95"/>
      <c r="O399" s="95"/>
      <c r="P399" s="95"/>
      <c r="Q399" s="95">
        <f t="shared" si="73"/>
        <v>8047696</v>
      </c>
      <c r="R399" s="95"/>
      <c r="S399" s="95"/>
      <c r="T399" s="95"/>
      <c r="U399" s="95"/>
      <c r="V399" s="95">
        <f t="shared" si="74"/>
        <v>274233.59999999998</v>
      </c>
      <c r="W399" s="9"/>
      <c r="X399" s="95">
        <f t="shared" si="75"/>
        <v>8321929.5999999996</v>
      </c>
      <c r="Y399" s="9" t="s">
        <v>2658</v>
      </c>
      <c r="Z399" s="16">
        <v>0</v>
      </c>
      <c r="AA399" s="16">
        <v>0</v>
      </c>
      <c r="AB399" s="16">
        <v>0</v>
      </c>
      <c r="AC399" s="53">
        <f t="shared" si="76"/>
        <v>8321929.5999999996</v>
      </c>
      <c r="AD399" s="55"/>
    </row>
    <row r="400" spans="1:30" s="6" customFormat="1" ht="93.75" customHeight="1" x14ac:dyDescent="0.25">
      <c r="A400" s="51">
        <f>IF(OR(D400=0,D400=""),"",COUNTA($D$20:D400))</f>
        <v>365</v>
      </c>
      <c r="B400" s="9" t="s">
        <v>1293</v>
      </c>
      <c r="C400" s="11" t="s">
        <v>154</v>
      </c>
      <c r="D400" s="16">
        <v>1977</v>
      </c>
      <c r="E400" s="95">
        <v>9130</v>
      </c>
      <c r="F400" s="95">
        <v>5509</v>
      </c>
      <c r="G400" s="95">
        <v>0</v>
      </c>
      <c r="H400" s="9" t="s">
        <v>732</v>
      </c>
      <c r="I400" s="9">
        <v>5</v>
      </c>
      <c r="J400" s="9">
        <v>5</v>
      </c>
      <c r="K400" s="9"/>
      <c r="L400" s="95"/>
      <c r="M400" s="95"/>
      <c r="N400" s="95"/>
      <c r="O400" s="95"/>
      <c r="P400" s="95"/>
      <c r="Q400" s="95">
        <f t="shared" si="73"/>
        <v>20119240</v>
      </c>
      <c r="R400" s="95"/>
      <c r="S400" s="95"/>
      <c r="T400" s="95"/>
      <c r="U400" s="95"/>
      <c r="V400" s="95">
        <f t="shared" si="74"/>
        <v>438240</v>
      </c>
      <c r="W400" s="95"/>
      <c r="X400" s="95">
        <f t="shared" si="75"/>
        <v>20557480</v>
      </c>
      <c r="Y400" s="9" t="s">
        <v>2658</v>
      </c>
      <c r="Z400" s="16">
        <v>0</v>
      </c>
      <c r="AA400" s="16">
        <v>0</v>
      </c>
      <c r="AB400" s="16">
        <v>0</v>
      </c>
      <c r="AC400" s="53">
        <f t="shared" si="76"/>
        <v>20557480</v>
      </c>
      <c r="AD400" s="55"/>
    </row>
    <row r="401" spans="1:30" s="6" customFormat="1" ht="93.75" customHeight="1" x14ac:dyDescent="0.25">
      <c r="A401" s="51">
        <f>IF(OR(D401=0,D401=""),"",COUNTA($D$20:D401))</f>
        <v>366</v>
      </c>
      <c r="B401" s="9" t="s">
        <v>1292</v>
      </c>
      <c r="C401" s="11" t="s">
        <v>170</v>
      </c>
      <c r="D401" s="16">
        <v>1983</v>
      </c>
      <c r="E401" s="95">
        <v>4628.5</v>
      </c>
      <c r="F401" s="95">
        <v>2755</v>
      </c>
      <c r="G401" s="95">
        <v>323</v>
      </c>
      <c r="H401" s="9" t="s">
        <v>736</v>
      </c>
      <c r="I401" s="9">
        <v>2</v>
      </c>
      <c r="J401" s="9">
        <v>1</v>
      </c>
      <c r="K401" s="9">
        <v>1</v>
      </c>
      <c r="L401" s="95"/>
      <c r="M401" s="95"/>
      <c r="N401" s="95"/>
      <c r="O401" s="95"/>
      <c r="P401" s="95"/>
      <c r="Q401" s="95">
        <f>(4059007.25*J401)+(4066324.58*K401)</f>
        <v>8125331.8300000001</v>
      </c>
      <c r="R401" s="95"/>
      <c r="S401" s="95"/>
      <c r="T401" s="95"/>
      <c r="U401" s="95"/>
      <c r="V401" s="95">
        <f>68*E401</f>
        <v>314738</v>
      </c>
      <c r="W401" s="95"/>
      <c r="X401" s="95">
        <f t="shared" si="75"/>
        <v>8440069.8300000001</v>
      </c>
      <c r="Y401" s="9" t="s">
        <v>2658</v>
      </c>
      <c r="Z401" s="16">
        <v>0</v>
      </c>
      <c r="AA401" s="16">
        <v>0</v>
      </c>
      <c r="AB401" s="16">
        <v>0</v>
      </c>
      <c r="AC401" s="53">
        <f t="shared" si="76"/>
        <v>8440069.8300000001</v>
      </c>
      <c r="AD401" s="55"/>
    </row>
    <row r="402" spans="1:30" s="6" customFormat="1" ht="93.75" customHeight="1" x14ac:dyDescent="0.25">
      <c r="A402" s="51">
        <f>IF(OR(D402=0,D402=""),"",COUNTA($D$20:D402))</f>
        <v>367</v>
      </c>
      <c r="B402" s="9" t="s">
        <v>1295</v>
      </c>
      <c r="C402" s="11" t="s">
        <v>179</v>
      </c>
      <c r="D402" s="16">
        <v>1987</v>
      </c>
      <c r="E402" s="95">
        <v>8915.2999999999993</v>
      </c>
      <c r="F402" s="95">
        <v>5356.4</v>
      </c>
      <c r="G402" s="95">
        <v>2897.5</v>
      </c>
      <c r="H402" s="9" t="s">
        <v>732</v>
      </c>
      <c r="I402" s="9">
        <v>2</v>
      </c>
      <c r="J402" s="9">
        <v>2</v>
      </c>
      <c r="K402" s="9"/>
      <c r="L402" s="95"/>
      <c r="M402" s="95"/>
      <c r="N402" s="95"/>
      <c r="O402" s="95"/>
      <c r="P402" s="95"/>
      <c r="Q402" s="95">
        <f>4023848*J402</f>
        <v>8047696</v>
      </c>
      <c r="R402" s="95"/>
      <c r="S402" s="95"/>
      <c r="T402" s="95"/>
      <c r="U402" s="95"/>
      <c r="V402" s="95">
        <f>48*E402</f>
        <v>427934.39999999997</v>
      </c>
      <c r="W402" s="95"/>
      <c r="X402" s="95">
        <f t="shared" si="75"/>
        <v>8475630.4000000004</v>
      </c>
      <c r="Y402" s="9" t="s">
        <v>2658</v>
      </c>
      <c r="Z402" s="16">
        <v>0</v>
      </c>
      <c r="AA402" s="16">
        <v>0</v>
      </c>
      <c r="AB402" s="16">
        <v>0</v>
      </c>
      <c r="AC402" s="53">
        <f t="shared" si="76"/>
        <v>8475630.4000000004</v>
      </c>
      <c r="AD402" s="55"/>
    </row>
    <row r="403" spans="1:30" s="6" customFormat="1" ht="93.75" customHeight="1" x14ac:dyDescent="0.25">
      <c r="A403" s="51">
        <f>IF(OR(D403=0,D403=""),"",COUNTA($D$20:D403))</f>
        <v>368</v>
      </c>
      <c r="B403" s="9" t="s">
        <v>1296</v>
      </c>
      <c r="C403" s="11" t="s">
        <v>180</v>
      </c>
      <c r="D403" s="16">
        <v>1987</v>
      </c>
      <c r="E403" s="95">
        <v>8625.6</v>
      </c>
      <c r="F403" s="95">
        <v>5244.8</v>
      </c>
      <c r="G403" s="95">
        <v>2718.8</v>
      </c>
      <c r="H403" s="9" t="s">
        <v>732</v>
      </c>
      <c r="I403" s="9">
        <v>2</v>
      </c>
      <c r="J403" s="9">
        <v>2</v>
      </c>
      <c r="K403" s="9"/>
      <c r="L403" s="95"/>
      <c r="M403" s="95"/>
      <c r="N403" s="95"/>
      <c r="O403" s="95"/>
      <c r="P403" s="95"/>
      <c r="Q403" s="95">
        <f>4023848*J403</f>
        <v>8047696</v>
      </c>
      <c r="R403" s="95"/>
      <c r="S403" s="95"/>
      <c r="T403" s="95"/>
      <c r="U403" s="95"/>
      <c r="V403" s="95">
        <f>48*E403</f>
        <v>414028.80000000005</v>
      </c>
      <c r="W403" s="95"/>
      <c r="X403" s="95">
        <f t="shared" si="75"/>
        <v>8461724.8000000007</v>
      </c>
      <c r="Y403" s="9" t="s">
        <v>2658</v>
      </c>
      <c r="Z403" s="16">
        <v>0</v>
      </c>
      <c r="AA403" s="16">
        <v>0</v>
      </c>
      <c r="AB403" s="16">
        <v>0</v>
      </c>
      <c r="AC403" s="53">
        <f t="shared" si="76"/>
        <v>8461724.8000000007</v>
      </c>
      <c r="AD403" s="55"/>
    </row>
    <row r="404" spans="1:30" s="6" customFormat="1" ht="93.75" customHeight="1" x14ac:dyDescent="0.25">
      <c r="A404" s="51" t="str">
        <f>IF(OR(D404=0,D404=""),"",COUNTA($D$20:D404))</f>
        <v/>
      </c>
      <c r="B404" s="51"/>
      <c r="C404" s="11"/>
      <c r="D404" s="16"/>
      <c r="E404" s="54">
        <f>SUM(E382:E403)</f>
        <v>143602.29999999999</v>
      </c>
      <c r="F404" s="54">
        <f>SUM(F382:F403)</f>
        <v>97262.95</v>
      </c>
      <c r="G404" s="54">
        <f>SUM(G382:G403)</f>
        <v>7871.3</v>
      </c>
      <c r="H404" s="9"/>
      <c r="I404" s="9"/>
      <c r="J404" s="9"/>
      <c r="K404" s="9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"/>
      <c r="X404" s="54">
        <f>SUM(X382:X403)</f>
        <v>220327060.22999999</v>
      </c>
      <c r="Y404" s="54"/>
      <c r="Z404" s="54">
        <v>0</v>
      </c>
      <c r="AA404" s="56">
        <v>0</v>
      </c>
      <c r="AB404" s="56">
        <v>0</v>
      </c>
      <c r="AC404" s="54">
        <f>SUM(AC382:AC403)</f>
        <v>220327060.22999999</v>
      </c>
      <c r="AD404" s="55"/>
    </row>
    <row r="405" spans="1:30" s="6" customFormat="1" ht="93.75" customHeight="1" x14ac:dyDescent="0.25">
      <c r="A405" s="51" t="str">
        <f>IF(OR(D405=0,D405=""),"",COUNTA($D$20:D405))</f>
        <v/>
      </c>
      <c r="B405" s="51"/>
      <c r="C405" s="52" t="s">
        <v>2667</v>
      </c>
      <c r="D405" s="16"/>
      <c r="E405" s="54"/>
      <c r="F405" s="54"/>
      <c r="G405" s="54"/>
      <c r="H405" s="9"/>
      <c r="I405" s="9"/>
      <c r="J405" s="9"/>
      <c r="K405" s="9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"/>
      <c r="X405" s="54"/>
      <c r="Y405" s="54"/>
      <c r="Z405" s="54"/>
      <c r="AA405" s="56"/>
      <c r="AB405" s="56"/>
      <c r="AC405" s="54"/>
      <c r="AD405" s="55"/>
    </row>
    <row r="406" spans="1:30" s="6" customFormat="1" ht="93.75" customHeight="1" x14ac:dyDescent="0.25">
      <c r="A406" s="51">
        <f>IF(OR(D406=0,D406=""),"",COUNTA($D$20:D406))</f>
        <v>369</v>
      </c>
      <c r="B406" s="9" t="s">
        <v>1747</v>
      </c>
      <c r="C406" s="11" t="s">
        <v>1558</v>
      </c>
      <c r="D406" s="16">
        <v>1985</v>
      </c>
      <c r="E406" s="95">
        <v>2436.4</v>
      </c>
      <c r="F406" s="95">
        <v>1809.4</v>
      </c>
      <c r="G406" s="95">
        <v>0</v>
      </c>
      <c r="H406" s="9" t="s">
        <v>727</v>
      </c>
      <c r="I406" s="9"/>
      <c r="J406" s="9"/>
      <c r="K406" s="9"/>
      <c r="L406" s="95"/>
      <c r="M406" s="95"/>
      <c r="N406" s="95"/>
      <c r="O406" s="95"/>
      <c r="P406" s="95"/>
      <c r="Q406" s="95"/>
      <c r="R406" s="95">
        <f>5074*E406</f>
        <v>12362293.6</v>
      </c>
      <c r="S406" s="95"/>
      <c r="T406" s="95"/>
      <c r="U406" s="95"/>
      <c r="V406" s="95"/>
      <c r="W406" s="9"/>
      <c r="X406" s="95">
        <f>L406+M406+N406+O406+P406+Q406+R406+S406+T406+U406+V406+W406</f>
        <v>12362293.6</v>
      </c>
      <c r="Y406" s="9" t="s">
        <v>2658</v>
      </c>
      <c r="Z406" s="16">
        <v>0</v>
      </c>
      <c r="AA406" s="16">
        <v>0</v>
      </c>
      <c r="AB406" s="16">
        <v>0</v>
      </c>
      <c r="AC406" s="53">
        <f>X406-(Z406+AA406+AB406)</f>
        <v>12362293.6</v>
      </c>
      <c r="AD406" s="55"/>
    </row>
    <row r="407" spans="1:30" s="6" customFormat="1" ht="93.75" customHeight="1" x14ac:dyDescent="0.25">
      <c r="A407" s="51">
        <f>IF(OR(D407=0,D407=""),"",COUNTA($D$20:D407))</f>
        <v>370</v>
      </c>
      <c r="B407" s="9" t="s">
        <v>2100</v>
      </c>
      <c r="C407" s="11" t="s">
        <v>1895</v>
      </c>
      <c r="D407" s="16">
        <v>1983</v>
      </c>
      <c r="E407" s="95">
        <v>2573.5</v>
      </c>
      <c r="F407" s="95">
        <v>1783.1</v>
      </c>
      <c r="G407" s="95">
        <v>711.2</v>
      </c>
      <c r="H407" s="9" t="s">
        <v>727</v>
      </c>
      <c r="I407" s="9"/>
      <c r="J407" s="9"/>
      <c r="K407" s="9"/>
      <c r="L407" s="95"/>
      <c r="M407" s="95"/>
      <c r="N407" s="95"/>
      <c r="O407" s="95"/>
      <c r="P407" s="95"/>
      <c r="Q407" s="95"/>
      <c r="R407" s="95">
        <f>5074*E407</f>
        <v>13057939</v>
      </c>
      <c r="S407" s="95"/>
      <c r="T407" s="95"/>
      <c r="U407" s="95"/>
      <c r="V407" s="95"/>
      <c r="W407" s="9"/>
      <c r="X407" s="95">
        <f>L407+M407+N407+O407+P407+Q407+R407+S407+T407+U407+V407+W407</f>
        <v>13057939</v>
      </c>
      <c r="Y407" s="9" t="s">
        <v>2658</v>
      </c>
      <c r="Z407" s="16">
        <v>0</v>
      </c>
      <c r="AA407" s="16">
        <v>0</v>
      </c>
      <c r="AB407" s="16">
        <v>0</v>
      </c>
      <c r="AC407" s="53">
        <f>X407-(Z407+AA407+AB407)</f>
        <v>13057939</v>
      </c>
      <c r="AD407" s="55"/>
    </row>
    <row r="408" spans="1:30" s="6" customFormat="1" ht="93.75" customHeight="1" x14ac:dyDescent="0.25">
      <c r="A408" s="51" t="str">
        <f>IF(OR(D408=0,D408=""),"",COUNTA($D$20:D408))</f>
        <v/>
      </c>
      <c r="B408" s="51"/>
      <c r="C408" s="11"/>
      <c r="D408" s="16"/>
      <c r="E408" s="54">
        <f>SUM(E406:E407)</f>
        <v>5009.8999999999996</v>
      </c>
      <c r="F408" s="54">
        <f>SUM(F406:F407)</f>
        <v>3592.5</v>
      </c>
      <c r="G408" s="54">
        <f>SUM(G406:G407)</f>
        <v>711.2</v>
      </c>
      <c r="H408" s="9"/>
      <c r="I408" s="9"/>
      <c r="J408" s="9"/>
      <c r="K408" s="9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"/>
      <c r="X408" s="54">
        <f>SUM(X406:X407)</f>
        <v>25420232.600000001</v>
      </c>
      <c r="Y408" s="54"/>
      <c r="Z408" s="54">
        <f>SUM(Z406:Z407)</f>
        <v>0</v>
      </c>
      <c r="AA408" s="54">
        <f>SUM(AA406:AA407)</f>
        <v>0</v>
      </c>
      <c r="AB408" s="54">
        <f>SUM(AB406:AB407)</f>
        <v>0</v>
      </c>
      <c r="AC408" s="54">
        <f>SUM(AC406:AC407)</f>
        <v>25420232.600000001</v>
      </c>
      <c r="AD408" s="55"/>
    </row>
    <row r="409" spans="1:30" s="6" customFormat="1" ht="93.75" customHeight="1" x14ac:dyDescent="0.25">
      <c r="A409" s="51" t="str">
        <f>IF(OR(D409=0,D409=""),"",COUNTA($D$20:D409))</f>
        <v/>
      </c>
      <c r="B409" s="51"/>
      <c r="C409" s="52" t="s">
        <v>2728</v>
      </c>
      <c r="D409" s="16"/>
      <c r="E409" s="95"/>
      <c r="F409" s="95"/>
      <c r="G409" s="95"/>
      <c r="H409" s="9"/>
      <c r="I409" s="9"/>
      <c r="J409" s="9"/>
      <c r="K409" s="9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"/>
      <c r="X409" s="53"/>
      <c r="Y409" s="53"/>
      <c r="Z409" s="53"/>
      <c r="AA409" s="53"/>
      <c r="AB409" s="53"/>
      <c r="AC409" s="53"/>
      <c r="AD409" s="55"/>
    </row>
    <row r="410" spans="1:30" s="6" customFormat="1" ht="93.75" customHeight="1" x14ac:dyDescent="0.25">
      <c r="A410" s="51">
        <f>IF(OR(D410=0,D410=""),"",COUNTA($D$20:D410))</f>
        <v>371</v>
      </c>
      <c r="B410" s="9" t="s">
        <v>2325</v>
      </c>
      <c r="C410" s="11" t="s">
        <v>2203</v>
      </c>
      <c r="D410" s="16">
        <v>1961</v>
      </c>
      <c r="E410" s="95">
        <v>987.4</v>
      </c>
      <c r="F410" s="95">
        <v>647</v>
      </c>
      <c r="G410" s="9">
        <v>259.3</v>
      </c>
      <c r="H410" s="9" t="s">
        <v>725</v>
      </c>
      <c r="I410" s="9"/>
      <c r="J410" s="9"/>
      <c r="K410" s="9"/>
      <c r="L410" s="95"/>
      <c r="M410" s="95"/>
      <c r="N410" s="95"/>
      <c r="O410" s="95"/>
      <c r="P410" s="95"/>
      <c r="Q410" s="95"/>
      <c r="R410" s="95">
        <f>5074*E410</f>
        <v>5010067.5999999996</v>
      </c>
      <c r="S410" s="95"/>
      <c r="T410" s="95"/>
      <c r="U410" s="95"/>
      <c r="V410" s="95"/>
      <c r="W410" s="95"/>
      <c r="X410" s="95">
        <f>L410+M410+N410+O410+P410+Q410+R410+S410+T410+U410+V410+W410</f>
        <v>5010067.5999999996</v>
      </c>
      <c r="Y410" s="9" t="s">
        <v>2658</v>
      </c>
      <c r="Z410" s="16">
        <v>0</v>
      </c>
      <c r="AA410" s="16">
        <v>0</v>
      </c>
      <c r="AB410" s="16">
        <v>0</v>
      </c>
      <c r="AC410" s="53">
        <f>X410-(Z410+AA410+AB410)</f>
        <v>5010067.5999999996</v>
      </c>
      <c r="AD410" s="55"/>
    </row>
    <row r="411" spans="1:30" s="6" customFormat="1" ht="93.75" customHeight="1" x14ac:dyDescent="0.25">
      <c r="A411" s="51">
        <f>IF(OR(D411=0,D411=""),"",COUNTA($D$20:D411))</f>
        <v>372</v>
      </c>
      <c r="B411" s="9" t="s">
        <v>1311</v>
      </c>
      <c r="C411" s="11" t="s">
        <v>618</v>
      </c>
      <c r="D411" s="16">
        <v>1973</v>
      </c>
      <c r="E411" s="95">
        <v>2159.4</v>
      </c>
      <c r="F411" s="95">
        <v>1767.9</v>
      </c>
      <c r="G411" s="95">
        <v>391.5</v>
      </c>
      <c r="H411" s="9" t="s">
        <v>728</v>
      </c>
      <c r="I411" s="9"/>
      <c r="J411" s="9"/>
      <c r="K411" s="9"/>
      <c r="L411" s="95"/>
      <c r="M411" s="95"/>
      <c r="N411" s="95"/>
      <c r="O411" s="95"/>
      <c r="P411" s="95"/>
      <c r="Q411" s="95"/>
      <c r="R411" s="95">
        <f>2338*E411</f>
        <v>5048677.2</v>
      </c>
      <c r="S411" s="95"/>
      <c r="T411" s="95"/>
      <c r="U411" s="95"/>
      <c r="V411" s="95"/>
      <c r="W411" s="95"/>
      <c r="X411" s="95">
        <f>L411+M411+N411+O411+P411+Q411+R411+S411+T411+U411+V411+W411</f>
        <v>5048677.2</v>
      </c>
      <c r="Y411" s="9" t="s">
        <v>2658</v>
      </c>
      <c r="Z411" s="16">
        <v>0</v>
      </c>
      <c r="AA411" s="16">
        <v>0</v>
      </c>
      <c r="AB411" s="16">
        <v>0</v>
      </c>
      <c r="AC411" s="53">
        <f>X411-(Z411+AA411+AB411)</f>
        <v>5048677.2</v>
      </c>
      <c r="AD411" s="55"/>
    </row>
    <row r="412" spans="1:30" s="6" customFormat="1" ht="93.75" customHeight="1" x14ac:dyDescent="0.25">
      <c r="A412" s="51">
        <f>IF(OR(D412=0,D412=""),"",COUNTA($D$20:D412))</f>
        <v>373</v>
      </c>
      <c r="B412" s="9" t="s">
        <v>1532</v>
      </c>
      <c r="C412" s="11" t="s">
        <v>1529</v>
      </c>
      <c r="D412" s="16">
        <v>1910</v>
      </c>
      <c r="E412" s="95">
        <v>1784.2</v>
      </c>
      <c r="F412" s="95">
        <v>812.7</v>
      </c>
      <c r="G412" s="9">
        <v>971.5</v>
      </c>
      <c r="H412" s="9" t="s">
        <v>801</v>
      </c>
      <c r="I412" s="9"/>
      <c r="J412" s="9"/>
      <c r="K412" s="9"/>
      <c r="L412" s="95"/>
      <c r="M412" s="95">
        <f>3303*E412</f>
        <v>5893212.6000000006</v>
      </c>
      <c r="N412" s="95"/>
      <c r="O412" s="95">
        <f>855*E412</f>
        <v>1525491</v>
      </c>
      <c r="P412" s="95">
        <f>492*E412</f>
        <v>877826.4</v>
      </c>
      <c r="Q412" s="95"/>
      <c r="R412" s="95">
        <f>9276*E412</f>
        <v>16550239.200000001</v>
      </c>
      <c r="S412" s="95">
        <f>297*E412</f>
        <v>529907.4</v>
      </c>
      <c r="T412" s="95">
        <f>8187*E412</f>
        <v>14607245.4</v>
      </c>
      <c r="U412" s="95">
        <f>259*E412</f>
        <v>462107.8</v>
      </c>
      <c r="V412" s="95">
        <f>991*E412</f>
        <v>1768142.2</v>
      </c>
      <c r="W412" s="95"/>
      <c r="X412" s="95">
        <f>L412+M412+N412+O412+P412+Q412+R412+S412+T412+U412+V412+W412</f>
        <v>42214172</v>
      </c>
      <c r="Y412" s="9" t="s">
        <v>2658</v>
      </c>
      <c r="Z412" s="16">
        <v>0</v>
      </c>
      <c r="AA412" s="16">
        <v>0</v>
      </c>
      <c r="AB412" s="16">
        <v>0</v>
      </c>
      <c r="AC412" s="53">
        <f>X412-(Z412+AA412+AB412)</f>
        <v>42214172</v>
      </c>
      <c r="AD412" s="55"/>
    </row>
    <row r="413" spans="1:30" s="6" customFormat="1" ht="93.75" customHeight="1" x14ac:dyDescent="0.25">
      <c r="A413" s="51">
        <f>IF(OR(D413=0,D413=""),"",COUNTA($D$20:D413))</f>
        <v>374</v>
      </c>
      <c r="B413" s="9" t="s">
        <v>1521</v>
      </c>
      <c r="C413" s="11" t="s">
        <v>1508</v>
      </c>
      <c r="D413" s="16">
        <v>1964</v>
      </c>
      <c r="E413" s="95">
        <v>1446.8</v>
      </c>
      <c r="F413" s="95">
        <v>841.5</v>
      </c>
      <c r="G413" s="9">
        <v>499.6</v>
      </c>
      <c r="H413" s="9" t="s">
        <v>725</v>
      </c>
      <c r="I413" s="9"/>
      <c r="J413" s="9"/>
      <c r="K413" s="9"/>
      <c r="L413" s="95"/>
      <c r="M413" s="95"/>
      <c r="N413" s="95"/>
      <c r="O413" s="95"/>
      <c r="P413" s="95"/>
      <c r="Q413" s="95"/>
      <c r="R413" s="95">
        <f>5074*E413</f>
        <v>7341063.2000000002</v>
      </c>
      <c r="S413" s="95"/>
      <c r="T413" s="95"/>
      <c r="U413" s="95"/>
      <c r="V413" s="95"/>
      <c r="W413" s="95"/>
      <c r="X413" s="95">
        <f>L413+M413+N413+O413+P413+Q413+R413+S413+T413+U413+V413+W413</f>
        <v>7341063.2000000002</v>
      </c>
      <c r="Y413" s="9" t="s">
        <v>2658</v>
      </c>
      <c r="Z413" s="16">
        <v>0</v>
      </c>
      <c r="AA413" s="16">
        <v>0</v>
      </c>
      <c r="AB413" s="16">
        <v>0</v>
      </c>
      <c r="AC413" s="53">
        <f>X413-(Z413+AA413+AB413)</f>
        <v>7341063.2000000002</v>
      </c>
      <c r="AD413" s="55"/>
    </row>
    <row r="414" spans="1:30" s="6" customFormat="1" ht="93.75" customHeight="1" x14ac:dyDescent="0.25">
      <c r="A414" s="51" t="str">
        <f>IF(OR(D414=0,D414=""),"",COUNTA($D$20:D414))</f>
        <v/>
      </c>
      <c r="B414" s="51"/>
      <c r="C414" s="11"/>
      <c r="D414" s="16"/>
      <c r="E414" s="54">
        <f>SUM(E410:E413)</f>
        <v>6377.8</v>
      </c>
      <c r="F414" s="54">
        <f>SUM(F410:F413)</f>
        <v>4069.1000000000004</v>
      </c>
      <c r="G414" s="54">
        <f>SUM(G410:G413)</f>
        <v>2121.9</v>
      </c>
      <c r="H414" s="9"/>
      <c r="I414" s="9"/>
      <c r="J414" s="9"/>
      <c r="K414" s="9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54">
        <f>SUM(X410:X413)</f>
        <v>59613980</v>
      </c>
      <c r="Y414" s="54"/>
      <c r="Z414" s="54">
        <f>SUM(Z410:Z413)</f>
        <v>0</v>
      </c>
      <c r="AA414" s="54">
        <f>SUM(AA410:AA413)</f>
        <v>0</v>
      </c>
      <c r="AB414" s="54">
        <f>SUM(AB410:AB413)</f>
        <v>0</v>
      </c>
      <c r="AC414" s="54">
        <f>SUM(AC410:AC413)</f>
        <v>59613980</v>
      </c>
      <c r="AD414" s="55"/>
    </row>
    <row r="415" spans="1:30" s="6" customFormat="1" ht="93.75" customHeight="1" x14ac:dyDescent="0.25">
      <c r="A415" s="51" t="str">
        <f>IF(OR(D415=0,D415=""),"",COUNTA($D$20:D415))</f>
        <v/>
      </c>
      <c r="B415" s="51"/>
      <c r="C415" s="52" t="s">
        <v>2668</v>
      </c>
      <c r="D415" s="16"/>
      <c r="E415" s="95"/>
      <c r="F415" s="95"/>
      <c r="G415" s="95"/>
      <c r="H415" s="9"/>
      <c r="I415" s="9"/>
      <c r="J415" s="9"/>
      <c r="K415" s="9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53"/>
      <c r="Y415" s="53"/>
      <c r="Z415" s="53"/>
      <c r="AA415" s="53"/>
      <c r="AB415" s="53"/>
      <c r="AC415" s="53"/>
      <c r="AD415" s="55"/>
    </row>
    <row r="416" spans="1:30" s="6" customFormat="1" ht="93.75" customHeight="1" x14ac:dyDescent="0.25">
      <c r="A416" s="51">
        <f>IF(OR(D416=0,D416=""),"",COUNTA($D$20:D416))</f>
        <v>375</v>
      </c>
      <c r="B416" s="9" t="s">
        <v>2101</v>
      </c>
      <c r="C416" s="11" t="s">
        <v>1921</v>
      </c>
      <c r="D416" s="16">
        <v>1967</v>
      </c>
      <c r="E416" s="95">
        <v>734.9</v>
      </c>
      <c r="F416" s="95">
        <v>467.4</v>
      </c>
      <c r="G416" s="95">
        <v>380.1</v>
      </c>
      <c r="H416" s="9" t="s">
        <v>725</v>
      </c>
      <c r="I416" s="9"/>
      <c r="J416" s="9"/>
      <c r="K416" s="9"/>
      <c r="L416" s="95"/>
      <c r="M416" s="95"/>
      <c r="N416" s="95"/>
      <c r="O416" s="95"/>
      <c r="P416" s="95"/>
      <c r="Q416" s="95"/>
      <c r="R416" s="95">
        <f>5074*E416</f>
        <v>3728882.6</v>
      </c>
      <c r="S416" s="95"/>
      <c r="T416" s="95"/>
      <c r="U416" s="95"/>
      <c r="V416" s="95"/>
      <c r="W416" s="95"/>
      <c r="X416" s="95">
        <f>L416+M416+N416+O416+P416+Q416+R416+S416+T416+U416+V416+W416</f>
        <v>3728882.6</v>
      </c>
      <c r="Y416" s="9" t="s">
        <v>2658</v>
      </c>
      <c r="Z416" s="16">
        <v>0</v>
      </c>
      <c r="AA416" s="16">
        <v>0</v>
      </c>
      <c r="AB416" s="16">
        <v>0</v>
      </c>
      <c r="AC416" s="53">
        <f>X416-(Z416+AA416+AB416)</f>
        <v>3728882.6</v>
      </c>
      <c r="AD416" s="55"/>
    </row>
    <row r="417" spans="1:30" s="6" customFormat="1" ht="93.75" customHeight="1" x14ac:dyDescent="0.25">
      <c r="A417" s="51">
        <f>IF(OR(D417=0,D417=""),"",COUNTA($D$20:D417))</f>
        <v>376</v>
      </c>
      <c r="B417" s="9" t="s">
        <v>2102</v>
      </c>
      <c r="C417" s="11" t="s">
        <v>1920</v>
      </c>
      <c r="D417" s="16">
        <v>1962</v>
      </c>
      <c r="E417" s="95">
        <v>661.5</v>
      </c>
      <c r="F417" s="95">
        <v>387</v>
      </c>
      <c r="G417" s="95">
        <v>381.13</v>
      </c>
      <c r="H417" s="9" t="s">
        <v>725</v>
      </c>
      <c r="I417" s="9"/>
      <c r="J417" s="9"/>
      <c r="K417" s="9"/>
      <c r="L417" s="95"/>
      <c r="M417" s="95"/>
      <c r="N417" s="95"/>
      <c r="O417" s="95"/>
      <c r="P417" s="95"/>
      <c r="Q417" s="95"/>
      <c r="R417" s="95">
        <f>5074*E417</f>
        <v>3356451</v>
      </c>
      <c r="S417" s="95"/>
      <c r="T417" s="95"/>
      <c r="U417" s="95"/>
      <c r="V417" s="95"/>
      <c r="W417" s="95"/>
      <c r="X417" s="95">
        <f>L417+M417+N417+O417+P417+Q417+R417+S417+T417+U417+V417+W417</f>
        <v>3356451</v>
      </c>
      <c r="Y417" s="9" t="s">
        <v>2658</v>
      </c>
      <c r="Z417" s="16">
        <v>0</v>
      </c>
      <c r="AA417" s="16">
        <v>0</v>
      </c>
      <c r="AB417" s="16">
        <v>0</v>
      </c>
      <c r="AC417" s="53">
        <f>X417-(Z417+AA417+AB417)</f>
        <v>3356451</v>
      </c>
      <c r="AD417" s="55"/>
    </row>
    <row r="418" spans="1:30" s="6" customFormat="1" ht="93.75" customHeight="1" x14ac:dyDescent="0.25">
      <c r="A418" s="51">
        <f>IF(OR(D418=0,D418=""),"",COUNTA($D$20:D418))</f>
        <v>377</v>
      </c>
      <c r="B418" s="9" t="s">
        <v>2103</v>
      </c>
      <c r="C418" s="11" t="s">
        <v>1905</v>
      </c>
      <c r="D418" s="16">
        <v>1980</v>
      </c>
      <c r="E418" s="95">
        <v>1100</v>
      </c>
      <c r="F418" s="95">
        <v>619.79999999999995</v>
      </c>
      <c r="G418" s="95">
        <v>394.5</v>
      </c>
      <c r="H418" s="9" t="s">
        <v>727</v>
      </c>
      <c r="I418" s="9"/>
      <c r="J418" s="9"/>
      <c r="K418" s="9"/>
      <c r="L418" s="95"/>
      <c r="M418" s="95"/>
      <c r="N418" s="95"/>
      <c r="O418" s="95"/>
      <c r="P418" s="95"/>
      <c r="Q418" s="95"/>
      <c r="R418" s="95"/>
      <c r="S418" s="95"/>
      <c r="T418" s="95">
        <f>4807*E418</f>
        <v>5287700</v>
      </c>
      <c r="U418" s="95"/>
      <c r="V418" s="95"/>
      <c r="W418" s="95"/>
      <c r="X418" s="95">
        <f>L418+M418+N418+O418+P418+Q418+R418+S418+T418+U418+V418+W418</f>
        <v>5287700</v>
      </c>
      <c r="Y418" s="9" t="s">
        <v>2658</v>
      </c>
      <c r="Z418" s="16">
        <v>0</v>
      </c>
      <c r="AA418" s="16">
        <v>0</v>
      </c>
      <c r="AB418" s="16">
        <v>0</v>
      </c>
      <c r="AC418" s="53">
        <f>X418-(Z418+AA418+AB418)</f>
        <v>5287700</v>
      </c>
      <c r="AD418" s="55"/>
    </row>
    <row r="419" spans="1:30" s="6" customFormat="1" ht="93.75" customHeight="1" x14ac:dyDescent="0.25">
      <c r="A419" s="51" t="str">
        <f>IF(OR(D419=0,D419=""),"",COUNTA($D$20:D419))</f>
        <v/>
      </c>
      <c r="B419" s="51"/>
      <c r="C419" s="11"/>
      <c r="D419" s="16"/>
      <c r="E419" s="54">
        <f>SUM(E416:E418)</f>
        <v>2496.4</v>
      </c>
      <c r="F419" s="54">
        <f>SUM(F416:F418)</f>
        <v>1474.1999999999998</v>
      </c>
      <c r="G419" s="54">
        <f>SUM(G416:G418)</f>
        <v>1155.73</v>
      </c>
      <c r="H419" s="9"/>
      <c r="I419" s="9"/>
      <c r="J419" s="9"/>
      <c r="K419" s="9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"/>
      <c r="X419" s="54">
        <f>SUM(X416:X418)</f>
        <v>12373033.6</v>
      </c>
      <c r="Y419" s="54"/>
      <c r="Z419" s="54">
        <v>0</v>
      </c>
      <c r="AA419" s="56">
        <v>0</v>
      </c>
      <c r="AB419" s="56">
        <v>0</v>
      </c>
      <c r="AC419" s="54">
        <f>SUM(AC416:AC418)</f>
        <v>12373033.6</v>
      </c>
      <c r="AD419" s="55"/>
    </row>
    <row r="420" spans="1:30" s="6" customFormat="1" ht="93.75" customHeight="1" x14ac:dyDescent="0.25">
      <c r="A420" s="51" t="str">
        <f>IF(OR(D420=0,D420=""),"",COUNTA($D$20:D420))</f>
        <v/>
      </c>
      <c r="B420" s="51"/>
      <c r="C420" s="52" t="s">
        <v>2669</v>
      </c>
      <c r="D420" s="16"/>
      <c r="E420" s="54"/>
      <c r="F420" s="54"/>
      <c r="G420" s="54"/>
      <c r="H420" s="9"/>
      <c r="I420" s="9"/>
      <c r="J420" s="9"/>
      <c r="K420" s="9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"/>
      <c r="X420" s="54"/>
      <c r="Y420" s="54"/>
      <c r="Z420" s="54"/>
      <c r="AA420" s="56"/>
      <c r="AB420" s="56"/>
      <c r="AC420" s="54"/>
      <c r="AD420" s="55"/>
    </row>
    <row r="421" spans="1:30" s="6" customFormat="1" ht="93.75" customHeight="1" x14ac:dyDescent="0.25">
      <c r="A421" s="51">
        <f>IF(OR(D421=0,D421=""),"",COUNTA($D$20:D421))</f>
        <v>378</v>
      </c>
      <c r="B421" s="9" t="s">
        <v>1821</v>
      </c>
      <c r="C421" s="11" t="s">
        <v>1559</v>
      </c>
      <c r="D421" s="16">
        <v>1969</v>
      </c>
      <c r="E421" s="95">
        <v>1969</v>
      </c>
      <c r="F421" s="95">
        <v>438.6</v>
      </c>
      <c r="G421" s="95">
        <v>395.7</v>
      </c>
      <c r="H421" s="9" t="s">
        <v>725</v>
      </c>
      <c r="I421" s="9"/>
      <c r="J421" s="9"/>
      <c r="K421" s="9"/>
      <c r="L421" s="95"/>
      <c r="M421" s="95"/>
      <c r="N421" s="95"/>
      <c r="O421" s="95"/>
      <c r="P421" s="95"/>
      <c r="Q421" s="95"/>
      <c r="R421" s="95"/>
      <c r="S421" s="95"/>
      <c r="T421" s="95">
        <f>4807*E421</f>
        <v>9464983</v>
      </c>
      <c r="U421" s="95"/>
      <c r="V421" s="95"/>
      <c r="W421" s="9"/>
      <c r="X421" s="95">
        <f>L421+M421+N421+O421+P421+Q421+R421+S421+T421+U421+V421+W421</f>
        <v>9464983</v>
      </c>
      <c r="Y421" s="9" t="s">
        <v>2658</v>
      </c>
      <c r="Z421" s="16">
        <v>0</v>
      </c>
      <c r="AA421" s="16">
        <v>0</v>
      </c>
      <c r="AB421" s="16">
        <v>0</v>
      </c>
      <c r="AC421" s="53">
        <f>X421-(Z421+AA421+AB421)</f>
        <v>9464983</v>
      </c>
      <c r="AD421" s="55"/>
    </row>
    <row r="422" spans="1:30" s="6" customFormat="1" ht="93.75" customHeight="1" x14ac:dyDescent="0.25">
      <c r="A422" s="51" t="str">
        <f>IF(OR(D422=0,D422=""),"",COUNTA($D$20:D422))</f>
        <v/>
      </c>
      <c r="B422" s="51"/>
      <c r="C422" s="11"/>
      <c r="D422" s="16"/>
      <c r="E422" s="54">
        <f>SUM(E421:E421)</f>
        <v>1969</v>
      </c>
      <c r="F422" s="54">
        <f>SUM(F421:F421)</f>
        <v>438.6</v>
      </c>
      <c r="G422" s="54">
        <f>SUM(G421:G421)</f>
        <v>395.7</v>
      </c>
      <c r="H422" s="9"/>
      <c r="I422" s="9"/>
      <c r="J422" s="9"/>
      <c r="K422" s="9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"/>
      <c r="X422" s="54">
        <f>SUM(X421:X421)</f>
        <v>9464983</v>
      </c>
      <c r="Y422" s="54"/>
      <c r="Z422" s="54">
        <f>SUM(Z421:Z421)</f>
        <v>0</v>
      </c>
      <c r="AA422" s="54">
        <f>SUM(AA421:AA421)</f>
        <v>0</v>
      </c>
      <c r="AB422" s="54">
        <f>SUM(AB421:AB421)</f>
        <v>0</v>
      </c>
      <c r="AC422" s="54">
        <f>SUM(AC421:AC421)</f>
        <v>9464983</v>
      </c>
      <c r="AD422" s="55"/>
    </row>
    <row r="423" spans="1:30" s="6" customFormat="1" ht="93.75" customHeight="1" x14ac:dyDescent="0.25">
      <c r="A423" s="51" t="str">
        <f>IF(OR(D423=0,D423=""),"",COUNTA($D$20:D423))</f>
        <v/>
      </c>
      <c r="B423" s="51"/>
      <c r="C423" s="52" t="s">
        <v>2670</v>
      </c>
      <c r="D423" s="16"/>
      <c r="E423" s="54"/>
      <c r="F423" s="54"/>
      <c r="G423" s="54"/>
      <c r="H423" s="9"/>
      <c r="I423" s="9"/>
      <c r="J423" s="9"/>
      <c r="K423" s="9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"/>
      <c r="X423" s="54"/>
      <c r="Y423" s="54"/>
      <c r="Z423" s="54"/>
      <c r="AA423" s="56"/>
      <c r="AB423" s="56"/>
      <c r="AC423" s="54"/>
      <c r="AD423" s="55"/>
    </row>
    <row r="424" spans="1:30" s="6" customFormat="1" ht="93.75" customHeight="1" x14ac:dyDescent="0.25">
      <c r="A424" s="51">
        <f>IF(OR(D424=0,D424=""),"",COUNTA($D$20:D424))</f>
        <v>379</v>
      </c>
      <c r="B424" s="91" t="s">
        <v>1886</v>
      </c>
      <c r="C424" s="11" t="s">
        <v>1838</v>
      </c>
      <c r="D424" s="16">
        <v>1984</v>
      </c>
      <c r="E424" s="95">
        <v>1457.4</v>
      </c>
      <c r="F424" s="95">
        <v>1457.4</v>
      </c>
      <c r="G424" s="95">
        <v>0</v>
      </c>
      <c r="H424" s="9" t="s">
        <v>727</v>
      </c>
      <c r="I424" s="9"/>
      <c r="J424" s="9"/>
      <c r="K424" s="9"/>
      <c r="L424" s="95"/>
      <c r="M424" s="95"/>
      <c r="N424" s="95"/>
      <c r="O424" s="95"/>
      <c r="P424" s="95"/>
      <c r="Q424" s="95"/>
      <c r="R424" s="95">
        <f>5074*E424</f>
        <v>7394847.6000000006</v>
      </c>
      <c r="S424" s="95"/>
      <c r="T424" s="95"/>
      <c r="U424" s="95"/>
      <c r="V424" s="95"/>
      <c r="W424" s="9"/>
      <c r="X424" s="95">
        <f>L424+M424+N424+O424+P424+Q424+R424+S424+T424+U424+V424+W424</f>
        <v>7394847.6000000006</v>
      </c>
      <c r="Y424" s="9" t="s">
        <v>2658</v>
      </c>
      <c r="Z424" s="16">
        <v>0</v>
      </c>
      <c r="AA424" s="16">
        <v>0</v>
      </c>
      <c r="AB424" s="16">
        <v>0</v>
      </c>
      <c r="AC424" s="53">
        <f>X424-(Z424+AA424+AB424)</f>
        <v>7394847.6000000006</v>
      </c>
      <c r="AD424" s="55"/>
    </row>
    <row r="425" spans="1:30" s="6" customFormat="1" ht="93.75" customHeight="1" x14ac:dyDescent="0.25">
      <c r="A425" s="51" t="str">
        <f>IF(OR(D425=0,D425=""),"",COUNTA($D$20:D425))</f>
        <v/>
      </c>
      <c r="B425" s="51"/>
      <c r="C425" s="11"/>
      <c r="D425" s="16"/>
      <c r="E425" s="54">
        <f>SUM(E424:E424)</f>
        <v>1457.4</v>
      </c>
      <c r="F425" s="54">
        <f>SUM(F424:F424)</f>
        <v>1457.4</v>
      </c>
      <c r="G425" s="54">
        <f>SUM(G424:G424)</f>
        <v>0</v>
      </c>
      <c r="H425" s="9"/>
      <c r="I425" s="9"/>
      <c r="J425" s="9"/>
      <c r="K425" s="9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"/>
      <c r="X425" s="54">
        <f>SUM(X424:X424)</f>
        <v>7394847.6000000006</v>
      </c>
      <c r="Y425" s="54"/>
      <c r="Z425" s="54">
        <f>SUM(Z424:Z424)</f>
        <v>0</v>
      </c>
      <c r="AA425" s="54">
        <f>SUM(AA424:AA424)</f>
        <v>0</v>
      </c>
      <c r="AB425" s="54">
        <f>SUM(AB424:AB424)</f>
        <v>0</v>
      </c>
      <c r="AC425" s="54">
        <f>SUM(AC424:AC424)</f>
        <v>7394847.6000000006</v>
      </c>
      <c r="AD425" s="55"/>
    </row>
    <row r="426" spans="1:30" s="6" customFormat="1" ht="93.75" customHeight="1" x14ac:dyDescent="0.25">
      <c r="A426" s="51" t="str">
        <f>IF(OR(D426=0,D426=""),"",COUNTA($D$20:D426))</f>
        <v/>
      </c>
      <c r="B426" s="51"/>
      <c r="C426" s="52" t="s">
        <v>2671</v>
      </c>
      <c r="D426" s="16"/>
      <c r="E426" s="54"/>
      <c r="F426" s="54"/>
      <c r="G426" s="54"/>
      <c r="H426" s="9"/>
      <c r="I426" s="9"/>
      <c r="J426" s="9"/>
      <c r="K426" s="9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"/>
      <c r="X426" s="54"/>
      <c r="Y426" s="54"/>
      <c r="Z426" s="54"/>
      <c r="AA426" s="54"/>
      <c r="AB426" s="54"/>
      <c r="AC426" s="54"/>
      <c r="AD426" s="55"/>
    </row>
    <row r="427" spans="1:30" s="6" customFormat="1" ht="93.75" customHeight="1" x14ac:dyDescent="0.25">
      <c r="A427" s="51">
        <f>IF(OR(D427=0,D427=""),"",COUNTA($D$20:D427))</f>
        <v>380</v>
      </c>
      <c r="B427" s="9" t="s">
        <v>2063</v>
      </c>
      <c r="C427" s="11" t="s">
        <v>1988</v>
      </c>
      <c r="D427" s="16">
        <v>1962</v>
      </c>
      <c r="E427" s="95">
        <v>531.29999999999995</v>
      </c>
      <c r="F427" s="95">
        <v>310.10000000000002</v>
      </c>
      <c r="G427" s="95">
        <v>0</v>
      </c>
      <c r="H427" s="9" t="s">
        <v>726</v>
      </c>
      <c r="I427" s="9"/>
      <c r="J427" s="9"/>
      <c r="K427" s="9"/>
      <c r="L427" s="95"/>
      <c r="M427" s="95"/>
      <c r="N427" s="95"/>
      <c r="O427" s="95"/>
      <c r="P427" s="95"/>
      <c r="Q427" s="95"/>
      <c r="R427" s="95">
        <f>5074*E427</f>
        <v>2695816.1999999997</v>
      </c>
      <c r="S427" s="95"/>
      <c r="T427" s="95"/>
      <c r="U427" s="95"/>
      <c r="V427" s="95"/>
      <c r="W427" s="9"/>
      <c r="X427" s="95">
        <f>L427+M427+N427+O427+P427+Q427+R427+S427+T427+U427+V427+W427</f>
        <v>2695816.1999999997</v>
      </c>
      <c r="Y427" s="9" t="s">
        <v>2658</v>
      </c>
      <c r="Z427" s="16">
        <v>0</v>
      </c>
      <c r="AA427" s="16">
        <v>0</v>
      </c>
      <c r="AB427" s="16">
        <v>0</v>
      </c>
      <c r="AC427" s="53">
        <f>X427-(Z427+AA427+AB427)</f>
        <v>2695816.1999999997</v>
      </c>
      <c r="AD427" s="55"/>
    </row>
    <row r="428" spans="1:30" s="6" customFormat="1" ht="93.75" customHeight="1" x14ac:dyDescent="0.25">
      <c r="A428" s="51" t="str">
        <f>IF(OR(D428=0,D428=""),"",COUNTA($D$20:D428))</f>
        <v/>
      </c>
      <c r="B428" s="51"/>
      <c r="C428" s="11"/>
      <c r="D428" s="16"/>
      <c r="E428" s="54">
        <f>SUM(E427)</f>
        <v>531.29999999999995</v>
      </c>
      <c r="F428" s="54">
        <f>SUM(F427)</f>
        <v>310.10000000000002</v>
      </c>
      <c r="G428" s="54">
        <f>SUM(G427)</f>
        <v>0</v>
      </c>
      <c r="H428" s="9"/>
      <c r="I428" s="9"/>
      <c r="J428" s="9"/>
      <c r="K428" s="9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"/>
      <c r="X428" s="54">
        <f>SUM(X427)</f>
        <v>2695816.1999999997</v>
      </c>
      <c r="Y428" s="54"/>
      <c r="Z428" s="54">
        <f>SUM(Z427)</f>
        <v>0</v>
      </c>
      <c r="AA428" s="54">
        <f>SUM(AA427:AA427)</f>
        <v>0</v>
      </c>
      <c r="AB428" s="54">
        <f>SUM(AB427:AB427)</f>
        <v>0</v>
      </c>
      <c r="AC428" s="54">
        <f>SUM(AC427:AC427)</f>
        <v>2695816.1999999997</v>
      </c>
      <c r="AD428" s="55"/>
    </row>
    <row r="429" spans="1:30" s="6" customFormat="1" ht="93.75" customHeight="1" x14ac:dyDescent="0.25">
      <c r="A429" s="51" t="str">
        <f>IF(OR(D429=0,D429=""),"",COUNTA($D$20:D429))</f>
        <v/>
      </c>
      <c r="B429" s="51"/>
      <c r="C429" s="52" t="s">
        <v>2672</v>
      </c>
      <c r="D429" s="16"/>
      <c r="E429" s="54"/>
      <c r="F429" s="54"/>
      <c r="G429" s="54"/>
      <c r="H429" s="9"/>
      <c r="I429" s="9"/>
      <c r="J429" s="9"/>
      <c r="K429" s="9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"/>
      <c r="X429" s="54"/>
      <c r="Y429" s="54"/>
      <c r="Z429" s="54"/>
      <c r="AA429" s="54"/>
      <c r="AB429" s="54"/>
      <c r="AC429" s="54"/>
      <c r="AD429" s="55"/>
    </row>
    <row r="430" spans="1:30" s="6" customFormat="1" ht="93.75" customHeight="1" x14ac:dyDescent="0.25">
      <c r="A430" s="51">
        <f>IF(OR(D430=0,D430=""),"",COUNTA($D$20:D430))</f>
        <v>381</v>
      </c>
      <c r="B430" s="9" t="s">
        <v>2064</v>
      </c>
      <c r="C430" s="11" t="s">
        <v>2027</v>
      </c>
      <c r="D430" s="16">
        <v>1983</v>
      </c>
      <c r="E430" s="95">
        <v>1565.1</v>
      </c>
      <c r="F430" s="95">
        <v>407.6</v>
      </c>
      <c r="G430" s="9">
        <v>462.7</v>
      </c>
      <c r="H430" s="9" t="s">
        <v>725</v>
      </c>
      <c r="I430" s="9"/>
      <c r="J430" s="9"/>
      <c r="K430" s="9"/>
      <c r="L430" s="95"/>
      <c r="M430" s="95"/>
      <c r="N430" s="95"/>
      <c r="O430" s="95"/>
      <c r="P430" s="95"/>
      <c r="Q430" s="95"/>
      <c r="R430" s="95">
        <f>5074*E430</f>
        <v>7941317.3999999994</v>
      </c>
      <c r="S430" s="95"/>
      <c r="T430" s="95"/>
      <c r="U430" s="95"/>
      <c r="V430" s="95"/>
      <c r="W430" s="9"/>
      <c r="X430" s="95">
        <f>L430+M430+N430+O430+P430+Q430+R430+S430+T430+U430+V430+W430</f>
        <v>7941317.3999999994</v>
      </c>
      <c r="Y430" s="9" t="s">
        <v>2658</v>
      </c>
      <c r="Z430" s="16">
        <v>0</v>
      </c>
      <c r="AA430" s="16">
        <v>0</v>
      </c>
      <c r="AB430" s="16">
        <v>0</v>
      </c>
      <c r="AC430" s="53">
        <f>X430-(Z430+AA430+AB430)</f>
        <v>7941317.3999999994</v>
      </c>
      <c r="AD430" s="55"/>
    </row>
    <row r="431" spans="1:30" s="6" customFormat="1" ht="93.75" customHeight="1" x14ac:dyDescent="0.25">
      <c r="A431" s="51" t="str">
        <f>IF(OR(D431=0,D431=""),"",COUNTA($D$20:D431))</f>
        <v/>
      </c>
      <c r="B431" s="51"/>
      <c r="C431" s="11"/>
      <c r="D431" s="16"/>
      <c r="E431" s="54">
        <f>SUM(E430)</f>
        <v>1565.1</v>
      </c>
      <c r="F431" s="54">
        <f>SUM(F430)</f>
        <v>407.6</v>
      </c>
      <c r="G431" s="54">
        <f>SUM(G430)</f>
        <v>462.7</v>
      </c>
      <c r="H431" s="9"/>
      <c r="I431" s="9"/>
      <c r="J431" s="9"/>
      <c r="K431" s="9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"/>
      <c r="X431" s="54">
        <f>SUM(X430)</f>
        <v>7941317.3999999994</v>
      </c>
      <c r="Y431" s="54"/>
      <c r="Z431" s="54">
        <f>SUM(Z430)</f>
        <v>0</v>
      </c>
      <c r="AA431" s="54">
        <f>SUM(AA430:AA430)</f>
        <v>0</v>
      </c>
      <c r="AB431" s="54">
        <f>SUM(AB430:AB430)</f>
        <v>0</v>
      </c>
      <c r="AC431" s="54">
        <f>SUM(AC430:AC430)</f>
        <v>7941317.3999999994</v>
      </c>
      <c r="AD431" s="55"/>
    </row>
    <row r="432" spans="1:30" s="6" customFormat="1" ht="93.75" customHeight="1" x14ac:dyDescent="0.25">
      <c r="A432" s="51" t="str">
        <f>IF(OR(D432=0,D432=""),"",COUNTA($D$20:D432))</f>
        <v/>
      </c>
      <c r="B432" s="51"/>
      <c r="C432" s="52" t="s">
        <v>2673</v>
      </c>
      <c r="D432" s="16"/>
      <c r="E432" s="95"/>
      <c r="F432" s="95"/>
      <c r="G432" s="95"/>
      <c r="H432" s="9"/>
      <c r="I432" s="9"/>
      <c r="J432" s="9"/>
      <c r="K432" s="9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"/>
      <c r="X432" s="53"/>
      <c r="Y432" s="53"/>
      <c r="Z432" s="53"/>
      <c r="AA432" s="53"/>
      <c r="AB432" s="53"/>
      <c r="AC432" s="53"/>
      <c r="AD432" s="55"/>
    </row>
    <row r="433" spans="1:30" s="6" customFormat="1" ht="93.75" customHeight="1" x14ac:dyDescent="0.25">
      <c r="A433" s="51">
        <f>IF(OR(D433=0,D433=""),"",COUNTA($D$20:D433))</f>
        <v>382</v>
      </c>
      <c r="B433" s="9" t="s">
        <v>1824</v>
      </c>
      <c r="C433" s="11" t="s">
        <v>1551</v>
      </c>
      <c r="D433" s="16">
        <v>1971</v>
      </c>
      <c r="E433" s="95">
        <v>425</v>
      </c>
      <c r="F433" s="95">
        <v>241.5</v>
      </c>
      <c r="G433" s="95">
        <v>54.6</v>
      </c>
      <c r="H433" s="9" t="s">
        <v>726</v>
      </c>
      <c r="I433" s="9"/>
      <c r="J433" s="9"/>
      <c r="K433" s="9"/>
      <c r="L433" s="95"/>
      <c r="M433" s="95"/>
      <c r="N433" s="95"/>
      <c r="O433" s="95"/>
      <c r="P433" s="95"/>
      <c r="Q433" s="95"/>
      <c r="R433" s="95">
        <f>5074*E433</f>
        <v>2156450</v>
      </c>
      <c r="S433" s="95"/>
      <c r="T433" s="95"/>
      <c r="U433" s="95"/>
      <c r="V433" s="95"/>
      <c r="W433" s="95"/>
      <c r="X433" s="95">
        <f>L433+M433+N433+O433+P433+Q433+R433+S433+T433+U433+V433+W433</f>
        <v>2156450</v>
      </c>
      <c r="Y433" s="9" t="s">
        <v>2658</v>
      </c>
      <c r="Z433" s="16">
        <v>0</v>
      </c>
      <c r="AA433" s="16">
        <v>0</v>
      </c>
      <c r="AB433" s="16">
        <v>0</v>
      </c>
      <c r="AC433" s="53">
        <f>X433-(Z433+AA433+AB433)</f>
        <v>2156450</v>
      </c>
      <c r="AD433" s="55"/>
    </row>
    <row r="434" spans="1:30" s="6" customFormat="1" ht="93.75" customHeight="1" x14ac:dyDescent="0.25">
      <c r="A434" s="51">
        <f>IF(OR(D434=0,D434=""),"",COUNTA($D$20:D434))</f>
        <v>383</v>
      </c>
      <c r="B434" s="9" t="s">
        <v>1822</v>
      </c>
      <c r="C434" s="11" t="s">
        <v>1568</v>
      </c>
      <c r="D434" s="16">
        <v>1990</v>
      </c>
      <c r="E434" s="95">
        <v>5358</v>
      </c>
      <c r="F434" s="95">
        <v>490.9</v>
      </c>
      <c r="G434" s="95">
        <v>697</v>
      </c>
      <c r="H434" s="9" t="s">
        <v>725</v>
      </c>
      <c r="I434" s="9"/>
      <c r="J434" s="9"/>
      <c r="K434" s="9"/>
      <c r="L434" s="95"/>
      <c r="M434" s="95"/>
      <c r="N434" s="95"/>
      <c r="O434" s="95"/>
      <c r="P434" s="95"/>
      <c r="Q434" s="95"/>
      <c r="R434" s="95">
        <f>5074*E434</f>
        <v>27186492</v>
      </c>
      <c r="S434" s="95"/>
      <c r="T434" s="95"/>
      <c r="U434" s="95"/>
      <c r="V434" s="95"/>
      <c r="W434" s="95"/>
      <c r="X434" s="95">
        <f>L434+M434+N434+O434+P434+Q434+R434+S434+T434+U434+V434+W434</f>
        <v>27186492</v>
      </c>
      <c r="Y434" s="9" t="s">
        <v>2658</v>
      </c>
      <c r="Z434" s="16">
        <v>0</v>
      </c>
      <c r="AA434" s="16">
        <v>0</v>
      </c>
      <c r="AB434" s="16">
        <v>0</v>
      </c>
      <c r="AC434" s="53">
        <f>X434-(Z434+AA434+AB434)</f>
        <v>27186492</v>
      </c>
      <c r="AD434" s="55"/>
    </row>
    <row r="435" spans="1:30" s="6" customFormat="1" ht="93.75" customHeight="1" x14ac:dyDescent="0.25">
      <c r="A435" s="51">
        <f>IF(OR(D435=0,D435=""),"",COUNTA($D$20:D435))</f>
        <v>384</v>
      </c>
      <c r="B435" s="9" t="s">
        <v>1887</v>
      </c>
      <c r="C435" s="11" t="s">
        <v>1839</v>
      </c>
      <c r="D435" s="16">
        <v>1961</v>
      </c>
      <c r="E435" s="95">
        <v>657.3</v>
      </c>
      <c r="F435" s="95">
        <v>418.2</v>
      </c>
      <c r="G435" s="95">
        <v>67.2</v>
      </c>
      <c r="H435" s="9" t="s">
        <v>725</v>
      </c>
      <c r="I435" s="9"/>
      <c r="J435" s="9"/>
      <c r="K435" s="9"/>
      <c r="L435" s="95"/>
      <c r="M435" s="95"/>
      <c r="N435" s="95"/>
      <c r="O435" s="95"/>
      <c r="P435" s="95"/>
      <c r="Q435" s="95"/>
      <c r="R435" s="95">
        <f>5074*E435</f>
        <v>3335140.1999999997</v>
      </c>
      <c r="S435" s="95"/>
      <c r="T435" s="95"/>
      <c r="U435" s="95"/>
      <c r="V435" s="95"/>
      <c r="W435" s="95"/>
      <c r="X435" s="95">
        <f>L435+M435+N435+O435+P435+Q435+R435+S435+T435+U435+V435+W435</f>
        <v>3335140.1999999997</v>
      </c>
      <c r="Y435" s="9" t="s">
        <v>2658</v>
      </c>
      <c r="Z435" s="16">
        <v>0</v>
      </c>
      <c r="AA435" s="16">
        <v>0</v>
      </c>
      <c r="AB435" s="16">
        <v>0</v>
      </c>
      <c r="AC435" s="53">
        <f>X435-(Z435+AA435+AB435)</f>
        <v>3335140.1999999997</v>
      </c>
      <c r="AD435" s="55"/>
    </row>
    <row r="436" spans="1:30" s="6" customFormat="1" ht="93.75" customHeight="1" x14ac:dyDescent="0.25">
      <c r="A436" s="51">
        <f>IF(OR(D436=0,D436=""),"",COUNTA($D$20:D436))</f>
        <v>385</v>
      </c>
      <c r="B436" s="9" t="s">
        <v>1823</v>
      </c>
      <c r="C436" s="11" t="s">
        <v>1570</v>
      </c>
      <c r="D436" s="16">
        <v>1976</v>
      </c>
      <c r="E436" s="95">
        <v>919</v>
      </c>
      <c r="F436" s="95">
        <v>424.5</v>
      </c>
      <c r="G436" s="95">
        <v>70</v>
      </c>
      <c r="H436" s="9" t="s">
        <v>725</v>
      </c>
      <c r="I436" s="9"/>
      <c r="J436" s="9"/>
      <c r="K436" s="9"/>
      <c r="L436" s="95"/>
      <c r="M436" s="95"/>
      <c r="N436" s="95"/>
      <c r="O436" s="95"/>
      <c r="P436" s="95"/>
      <c r="Q436" s="95"/>
      <c r="R436" s="95">
        <f>5074*E436</f>
        <v>4663006</v>
      </c>
      <c r="S436" s="95"/>
      <c r="T436" s="95"/>
      <c r="U436" s="95"/>
      <c r="V436" s="95"/>
      <c r="W436" s="95"/>
      <c r="X436" s="95">
        <f>L436+M436+N436+O436+P436+Q436+R436+S436+T436+U436+V436+W436</f>
        <v>4663006</v>
      </c>
      <c r="Y436" s="9" t="s">
        <v>2658</v>
      </c>
      <c r="Z436" s="16">
        <v>0</v>
      </c>
      <c r="AA436" s="16">
        <v>0</v>
      </c>
      <c r="AB436" s="16">
        <v>0</v>
      </c>
      <c r="AC436" s="53">
        <f>X436-(Z436+AA436+AB436)</f>
        <v>4663006</v>
      </c>
      <c r="AD436" s="55"/>
    </row>
    <row r="437" spans="1:30" s="6" customFormat="1" ht="93.75" customHeight="1" x14ac:dyDescent="0.25">
      <c r="A437" s="51">
        <f>IF(OR(D437=0,D437=""),"",COUNTA($D$20:D437))</f>
        <v>386</v>
      </c>
      <c r="B437" s="9" t="s">
        <v>1825</v>
      </c>
      <c r="C437" s="11" t="s">
        <v>1560</v>
      </c>
      <c r="D437" s="16">
        <v>1988</v>
      </c>
      <c r="E437" s="95">
        <v>5646.5</v>
      </c>
      <c r="F437" s="95">
        <v>2473</v>
      </c>
      <c r="G437" s="95">
        <v>495.8</v>
      </c>
      <c r="H437" s="9" t="s">
        <v>728</v>
      </c>
      <c r="I437" s="9"/>
      <c r="J437" s="9"/>
      <c r="K437" s="9"/>
      <c r="L437" s="95"/>
      <c r="M437" s="95"/>
      <c r="N437" s="95"/>
      <c r="O437" s="95"/>
      <c r="P437" s="95"/>
      <c r="Q437" s="95"/>
      <c r="R437" s="95">
        <f>2338*E437</f>
        <v>13201517</v>
      </c>
      <c r="S437" s="95"/>
      <c r="T437" s="95"/>
      <c r="U437" s="95"/>
      <c r="V437" s="95"/>
      <c r="W437" s="95"/>
      <c r="X437" s="95">
        <f>L437+M437+N437+O437+P437+Q437+R437+S437+T437+U437+V437+W437</f>
        <v>13201517</v>
      </c>
      <c r="Y437" s="9" t="s">
        <v>2658</v>
      </c>
      <c r="Z437" s="16">
        <v>0</v>
      </c>
      <c r="AA437" s="16">
        <v>0</v>
      </c>
      <c r="AB437" s="16">
        <v>0</v>
      </c>
      <c r="AC437" s="53">
        <f>X437-(Z437+AA437+AB437)</f>
        <v>13201517</v>
      </c>
      <c r="AD437" s="55"/>
    </row>
    <row r="438" spans="1:30" s="6" customFormat="1" ht="93.75" customHeight="1" x14ac:dyDescent="0.25">
      <c r="A438" s="51" t="str">
        <f>IF(OR(D438=0,D438=""),"",COUNTA($D$20:D438))</f>
        <v/>
      </c>
      <c r="B438" s="51"/>
      <c r="C438" s="11"/>
      <c r="D438" s="16"/>
      <c r="E438" s="54">
        <f>SUM(E433:E437)</f>
        <v>13005.8</v>
      </c>
      <c r="F438" s="54">
        <f>SUM(F433:F437)</f>
        <v>4048.1</v>
      </c>
      <c r="G438" s="54">
        <f>SUM(G433:G437)</f>
        <v>1384.6000000000001</v>
      </c>
      <c r="H438" s="9"/>
      <c r="I438" s="9"/>
      <c r="J438" s="9"/>
      <c r="K438" s="9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"/>
      <c r="X438" s="54">
        <f>SUM(X433:X437)</f>
        <v>50542605.200000003</v>
      </c>
      <c r="Y438" s="54"/>
      <c r="Z438" s="54">
        <v>0</v>
      </c>
      <c r="AA438" s="56">
        <v>0</v>
      </c>
      <c r="AB438" s="56">
        <v>0</v>
      </c>
      <c r="AC438" s="54">
        <f>SUM(AC433:AC437)</f>
        <v>50542605.200000003</v>
      </c>
      <c r="AD438" s="55"/>
    </row>
    <row r="439" spans="1:30" s="6" customFormat="1" ht="93.75" customHeight="1" x14ac:dyDescent="0.25">
      <c r="A439" s="51" t="str">
        <f>IF(OR(D439=0,D439=""),"",COUNTA($D$20:D439))</f>
        <v/>
      </c>
      <c r="B439" s="51"/>
      <c r="C439" s="52" t="s">
        <v>2674</v>
      </c>
      <c r="D439" s="16"/>
      <c r="E439" s="95"/>
      <c r="F439" s="95"/>
      <c r="G439" s="95"/>
      <c r="H439" s="9"/>
      <c r="I439" s="9"/>
      <c r="J439" s="9"/>
      <c r="K439" s="9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"/>
      <c r="X439" s="53"/>
      <c r="Y439" s="53"/>
      <c r="Z439" s="53"/>
      <c r="AA439" s="53"/>
      <c r="AB439" s="53"/>
      <c r="AC439" s="53"/>
      <c r="AD439" s="55"/>
    </row>
    <row r="440" spans="1:30" s="6" customFormat="1" ht="93.75" customHeight="1" x14ac:dyDescent="0.25">
      <c r="A440" s="51">
        <f>IF(OR(D440=0,D440=""),"",COUNTA($D$20:D440))</f>
        <v>387</v>
      </c>
      <c r="B440" s="9" t="s">
        <v>1424</v>
      </c>
      <c r="C440" s="11" t="s">
        <v>123</v>
      </c>
      <c r="D440" s="16">
        <v>1937</v>
      </c>
      <c r="E440" s="95">
        <v>1232.4000000000001</v>
      </c>
      <c r="F440" s="95">
        <v>677.7</v>
      </c>
      <c r="G440" s="95">
        <v>414.4</v>
      </c>
      <c r="H440" s="9" t="s">
        <v>727</v>
      </c>
      <c r="I440" s="9"/>
      <c r="J440" s="9"/>
      <c r="K440" s="9"/>
      <c r="L440" s="95"/>
      <c r="M440" s="95"/>
      <c r="N440" s="95"/>
      <c r="O440" s="95"/>
      <c r="P440" s="95"/>
      <c r="Q440" s="95"/>
      <c r="R440" s="95">
        <f>5074*E440</f>
        <v>6253197.6000000006</v>
      </c>
      <c r="S440" s="95"/>
      <c r="T440" s="95">
        <f>4807*E440</f>
        <v>5924146.8000000007</v>
      </c>
      <c r="U440" s="95"/>
      <c r="V440" s="95"/>
      <c r="W440" s="95">
        <f>(L440+M440+N440+O440+P440+Q440+R440+S440+T440+U440)*0.0214</f>
        <v>260595.17016000004</v>
      </c>
      <c r="X440" s="95">
        <f>L440+M440+N440+O440+P440+Q440+R440+S440+T440+U440+V440+W440</f>
        <v>12437939.570160002</v>
      </c>
      <c r="Y440" s="9" t="s">
        <v>2658</v>
      </c>
      <c r="Z440" s="16">
        <v>0</v>
      </c>
      <c r="AA440" s="16">
        <v>0</v>
      </c>
      <c r="AB440" s="16">
        <v>0</v>
      </c>
      <c r="AC440" s="53">
        <f>X440-(Z440+AA440+AB440)</f>
        <v>12437939.570160002</v>
      </c>
      <c r="AD440" s="55"/>
    </row>
    <row r="441" spans="1:30" s="6" customFormat="1" ht="93.75" customHeight="1" x14ac:dyDescent="0.25">
      <c r="A441" s="51">
        <f>IF(OR(D441=0,D441=""),"",COUNTA($D$20:D441))</f>
        <v>388</v>
      </c>
      <c r="B441" s="9" t="s">
        <v>2065</v>
      </c>
      <c r="C441" s="11" t="s">
        <v>1840</v>
      </c>
      <c r="D441" s="16">
        <v>1965</v>
      </c>
      <c r="E441" s="95">
        <v>806.8</v>
      </c>
      <c r="F441" s="95">
        <v>476</v>
      </c>
      <c r="G441" s="95">
        <v>70.3</v>
      </c>
      <c r="H441" s="9" t="s">
        <v>725</v>
      </c>
      <c r="I441" s="9"/>
      <c r="J441" s="9"/>
      <c r="K441" s="9"/>
      <c r="L441" s="95"/>
      <c r="M441" s="95"/>
      <c r="N441" s="95"/>
      <c r="O441" s="95"/>
      <c r="P441" s="95"/>
      <c r="Q441" s="95"/>
      <c r="R441" s="95">
        <f>5074*E441</f>
        <v>4093703.1999999997</v>
      </c>
      <c r="S441" s="95"/>
      <c r="T441" s="95"/>
      <c r="U441" s="95"/>
      <c r="V441" s="95"/>
      <c r="W441" s="95"/>
      <c r="X441" s="95">
        <f>L441+M441+N441+O441+P441+Q441+R441+S441+T441+U441+V441+W441</f>
        <v>4093703.1999999997</v>
      </c>
      <c r="Y441" s="9" t="s">
        <v>2658</v>
      </c>
      <c r="Z441" s="16">
        <v>0</v>
      </c>
      <c r="AA441" s="16">
        <v>0</v>
      </c>
      <c r="AB441" s="16">
        <v>0</v>
      </c>
      <c r="AC441" s="53">
        <f>X441-(Z441+AA441+AB441)</f>
        <v>4093703.1999999997</v>
      </c>
      <c r="AD441" s="55"/>
    </row>
    <row r="442" spans="1:30" s="6" customFormat="1" ht="93.75" customHeight="1" x14ac:dyDescent="0.25">
      <c r="A442" s="51">
        <f>IF(OR(D442=0,D442=""),"",COUNTA($D$20:D442))</f>
        <v>389</v>
      </c>
      <c r="B442" s="9" t="s">
        <v>1888</v>
      </c>
      <c r="C442" s="11" t="s">
        <v>1841</v>
      </c>
      <c r="D442" s="16">
        <v>1975</v>
      </c>
      <c r="E442" s="95">
        <v>635</v>
      </c>
      <c r="F442" s="95">
        <v>437.2</v>
      </c>
      <c r="G442" s="95">
        <v>197.8</v>
      </c>
      <c r="H442" s="9" t="s">
        <v>725</v>
      </c>
      <c r="I442" s="9"/>
      <c r="J442" s="9"/>
      <c r="K442" s="9"/>
      <c r="L442" s="95"/>
      <c r="M442" s="95"/>
      <c r="N442" s="95"/>
      <c r="O442" s="95"/>
      <c r="P442" s="95"/>
      <c r="Q442" s="95"/>
      <c r="R442" s="95">
        <f>5074*E442</f>
        <v>3221990</v>
      </c>
      <c r="S442" s="95"/>
      <c r="T442" s="95"/>
      <c r="U442" s="95"/>
      <c r="V442" s="95"/>
      <c r="W442" s="95"/>
      <c r="X442" s="95">
        <f>L442+M442+N442+O442+P442+Q442+R442+S442+T442+U442+V442+W442</f>
        <v>3221990</v>
      </c>
      <c r="Y442" s="9" t="s">
        <v>2658</v>
      </c>
      <c r="Z442" s="16">
        <v>0</v>
      </c>
      <c r="AA442" s="16">
        <v>0</v>
      </c>
      <c r="AB442" s="16">
        <v>0</v>
      </c>
      <c r="AC442" s="53">
        <f>X442-(Z442+AA442+AB442)</f>
        <v>3221990</v>
      </c>
      <c r="AD442" s="55"/>
    </row>
    <row r="443" spans="1:30" s="6" customFormat="1" ht="93.75" customHeight="1" x14ac:dyDescent="0.25">
      <c r="A443" s="51">
        <f>IF(OR(D443=0,D443=""),"",COUNTA($D$20:D443))</f>
        <v>390</v>
      </c>
      <c r="B443" s="91" t="s">
        <v>1889</v>
      </c>
      <c r="C443" s="11" t="s">
        <v>1842</v>
      </c>
      <c r="D443" s="16">
        <v>1967</v>
      </c>
      <c r="E443" s="95">
        <v>646.4</v>
      </c>
      <c r="F443" s="95">
        <v>387.4</v>
      </c>
      <c r="G443" s="95">
        <v>47.2</v>
      </c>
      <c r="H443" s="9" t="s">
        <v>725</v>
      </c>
      <c r="I443" s="9"/>
      <c r="J443" s="9"/>
      <c r="K443" s="9"/>
      <c r="L443" s="95"/>
      <c r="M443" s="95"/>
      <c r="N443" s="95"/>
      <c r="O443" s="95"/>
      <c r="P443" s="95"/>
      <c r="Q443" s="95"/>
      <c r="R443" s="95">
        <f>5074*E443</f>
        <v>3279833.6</v>
      </c>
      <c r="S443" s="95"/>
      <c r="T443" s="95"/>
      <c r="U443" s="95"/>
      <c r="V443" s="95"/>
      <c r="W443" s="95"/>
      <c r="X443" s="95">
        <f>L443+M443+N443+O443+P443+Q443+R443+S443+T443+U443+V443+W443</f>
        <v>3279833.6</v>
      </c>
      <c r="Y443" s="9" t="s">
        <v>2658</v>
      </c>
      <c r="Z443" s="16">
        <v>0</v>
      </c>
      <c r="AA443" s="16">
        <v>0</v>
      </c>
      <c r="AB443" s="16">
        <v>0</v>
      </c>
      <c r="AC443" s="53">
        <f>X443-(Z443+AA443+AB443)</f>
        <v>3279833.6</v>
      </c>
      <c r="AD443" s="55"/>
    </row>
    <row r="444" spans="1:30" s="6" customFormat="1" ht="93.75" customHeight="1" x14ac:dyDescent="0.25">
      <c r="A444" s="51">
        <f>IF(OR(D444=0,D444=""),"",COUNTA($D$20:D444))</f>
        <v>391</v>
      </c>
      <c r="B444" s="9" t="s">
        <v>1430</v>
      </c>
      <c r="C444" s="11" t="s">
        <v>353</v>
      </c>
      <c r="D444" s="60">
        <v>1968</v>
      </c>
      <c r="E444" s="61">
        <v>378.6</v>
      </c>
      <c r="F444" s="61">
        <v>354.4</v>
      </c>
      <c r="G444" s="61">
        <v>24.2</v>
      </c>
      <c r="H444" s="9" t="s">
        <v>725</v>
      </c>
      <c r="I444" s="9"/>
      <c r="J444" s="9"/>
      <c r="K444" s="9"/>
      <c r="L444" s="95"/>
      <c r="M444" s="95"/>
      <c r="N444" s="95"/>
      <c r="O444" s="95"/>
      <c r="P444" s="95"/>
      <c r="Q444" s="95"/>
      <c r="R444" s="95">
        <f>5074*E444</f>
        <v>1921016.4000000001</v>
      </c>
      <c r="S444" s="95"/>
      <c r="T444" s="95"/>
      <c r="U444" s="95"/>
      <c r="V444" s="95"/>
      <c r="W444" s="95"/>
      <c r="X444" s="95">
        <f>L444+M444+N444+O444+P444+Q444+R444+S444+T444+U444+V444+W444</f>
        <v>1921016.4000000001</v>
      </c>
      <c r="Y444" s="9" t="s">
        <v>2658</v>
      </c>
      <c r="Z444" s="16">
        <v>0</v>
      </c>
      <c r="AA444" s="16">
        <v>0</v>
      </c>
      <c r="AB444" s="16">
        <v>0</v>
      </c>
      <c r="AC444" s="53">
        <f>X444-(Z444+AA444+AB444)</f>
        <v>1921016.4000000001</v>
      </c>
      <c r="AD444" s="55"/>
    </row>
    <row r="445" spans="1:30" s="6" customFormat="1" ht="93.75" customHeight="1" x14ac:dyDescent="0.25">
      <c r="A445" s="51" t="str">
        <f>IF(OR(D445=0,D445=""),"",COUNTA($D$20:D445))</f>
        <v/>
      </c>
      <c r="B445" s="51"/>
      <c r="C445" s="11"/>
      <c r="D445" s="16"/>
      <c r="E445" s="54">
        <f>SUM(E440:E443)</f>
        <v>3320.6</v>
      </c>
      <c r="F445" s="54">
        <f>SUM(F440:F443)</f>
        <v>1978.3000000000002</v>
      </c>
      <c r="G445" s="54">
        <f>SUM(G440:G443)</f>
        <v>729.7</v>
      </c>
      <c r="H445" s="9"/>
      <c r="I445" s="9"/>
      <c r="J445" s="9"/>
      <c r="K445" s="9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54">
        <f>SUM(X440:X440)</f>
        <v>12437939.570160002</v>
      </c>
      <c r="Y445" s="54"/>
      <c r="Z445" s="54">
        <v>0</v>
      </c>
      <c r="AA445" s="56">
        <v>0</v>
      </c>
      <c r="AB445" s="56">
        <v>0</v>
      </c>
      <c r="AC445" s="54">
        <f>SUM(AC440:AC440)</f>
        <v>12437939.570160002</v>
      </c>
      <c r="AD445" s="55"/>
    </row>
    <row r="446" spans="1:30" s="6" customFormat="1" ht="93.75" customHeight="1" x14ac:dyDescent="0.25">
      <c r="A446" s="51" t="str">
        <f>IF(OR(D446=0,D446=""),"",COUNTA($D$20:D446))</f>
        <v/>
      </c>
      <c r="B446" s="51"/>
      <c r="C446" s="52" t="s">
        <v>2675</v>
      </c>
      <c r="D446" s="16"/>
      <c r="E446" s="54"/>
      <c r="F446" s="54"/>
      <c r="G446" s="54"/>
      <c r="H446" s="9"/>
      <c r="I446" s="9"/>
      <c r="J446" s="9"/>
      <c r="K446" s="9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"/>
      <c r="X446" s="54"/>
      <c r="Y446" s="54"/>
      <c r="Z446" s="54"/>
      <c r="AA446" s="56"/>
      <c r="AB446" s="56"/>
      <c r="AC446" s="54"/>
      <c r="AD446" s="55"/>
    </row>
    <row r="447" spans="1:30" s="6" customFormat="1" ht="93.75" customHeight="1" x14ac:dyDescent="0.25">
      <c r="A447" s="51">
        <f>IF(OR(D447=0,D447=""),"",COUNTA($D$20:D447))</f>
        <v>392</v>
      </c>
      <c r="B447" s="9" t="s">
        <v>1445</v>
      </c>
      <c r="C447" s="11" t="s">
        <v>773</v>
      </c>
      <c r="D447" s="16">
        <v>1976</v>
      </c>
      <c r="E447" s="95">
        <v>1566</v>
      </c>
      <c r="F447" s="95">
        <v>802.2</v>
      </c>
      <c r="G447" s="95">
        <v>567</v>
      </c>
      <c r="H447" s="9" t="s">
        <v>725</v>
      </c>
      <c r="I447" s="9"/>
      <c r="J447" s="9"/>
      <c r="K447" s="9"/>
      <c r="L447" s="95"/>
      <c r="M447" s="95"/>
      <c r="N447" s="95"/>
      <c r="O447" s="95"/>
      <c r="P447" s="95"/>
      <c r="Q447" s="95"/>
      <c r="R447" s="95">
        <f>5074*E447</f>
        <v>7945884</v>
      </c>
      <c r="S447" s="95"/>
      <c r="T447" s="95"/>
      <c r="U447" s="95"/>
      <c r="V447" s="95"/>
      <c r="W447" s="9"/>
      <c r="X447" s="95">
        <f>L447+M447+N447+O447+P447+Q447+R447+S447+T447+U447+V447+W447</f>
        <v>7945884</v>
      </c>
      <c r="Y447" s="9" t="s">
        <v>2658</v>
      </c>
      <c r="Z447" s="16">
        <v>0</v>
      </c>
      <c r="AA447" s="16">
        <v>0</v>
      </c>
      <c r="AB447" s="16">
        <v>0</v>
      </c>
      <c r="AC447" s="53">
        <f>X447-(Z447+AA447+AB447)</f>
        <v>7945884</v>
      </c>
      <c r="AD447" s="55"/>
    </row>
    <row r="448" spans="1:30" s="6" customFormat="1" ht="93.75" customHeight="1" x14ac:dyDescent="0.25">
      <c r="A448" s="51">
        <f>IF(OR(D448=0,D448=""),"",COUNTA($D$20:D448))</f>
        <v>393</v>
      </c>
      <c r="B448" s="9" t="s">
        <v>1826</v>
      </c>
      <c r="C448" s="11" t="s">
        <v>1562</v>
      </c>
      <c r="D448" s="16">
        <v>1977</v>
      </c>
      <c r="E448" s="95">
        <v>1453.5</v>
      </c>
      <c r="F448" s="95">
        <v>721.1</v>
      </c>
      <c r="G448" s="95">
        <v>544.1</v>
      </c>
      <c r="H448" s="9" t="s">
        <v>725</v>
      </c>
      <c r="I448" s="9"/>
      <c r="J448" s="9"/>
      <c r="K448" s="9"/>
      <c r="L448" s="95"/>
      <c r="M448" s="95"/>
      <c r="N448" s="95"/>
      <c r="O448" s="95"/>
      <c r="P448" s="95"/>
      <c r="Q448" s="95"/>
      <c r="R448" s="95">
        <f>5074*E448</f>
        <v>7375059</v>
      </c>
      <c r="S448" s="95"/>
      <c r="T448" s="95"/>
      <c r="U448" s="95"/>
      <c r="V448" s="95"/>
      <c r="W448" s="9"/>
      <c r="X448" s="95">
        <f>L448+M448+N448+O448+P448+Q448+R448+S448+T448+U448+V448+W448</f>
        <v>7375059</v>
      </c>
      <c r="Y448" s="9" t="s">
        <v>2658</v>
      </c>
      <c r="Z448" s="16">
        <v>0</v>
      </c>
      <c r="AA448" s="16">
        <v>0</v>
      </c>
      <c r="AB448" s="16">
        <v>0</v>
      </c>
      <c r="AC448" s="53">
        <f>X448-(Z448+AA448+AB448)</f>
        <v>7375059</v>
      </c>
      <c r="AD448" s="55"/>
    </row>
    <row r="449" spans="1:30" s="6" customFormat="1" ht="93.75" customHeight="1" x14ac:dyDescent="0.25">
      <c r="A449" s="51">
        <f>IF(OR(D449=0,D449=""),"",COUNTA($D$20:D449))</f>
        <v>394</v>
      </c>
      <c r="B449" s="9" t="s">
        <v>1827</v>
      </c>
      <c r="C449" s="11" t="s">
        <v>1563</v>
      </c>
      <c r="D449" s="16">
        <v>1980</v>
      </c>
      <c r="E449" s="95">
        <v>1612.8</v>
      </c>
      <c r="F449" s="95">
        <v>754.1</v>
      </c>
      <c r="G449" s="95">
        <v>594</v>
      </c>
      <c r="H449" s="9" t="s">
        <v>725</v>
      </c>
      <c r="I449" s="9"/>
      <c r="J449" s="9"/>
      <c r="K449" s="9"/>
      <c r="L449" s="95"/>
      <c r="M449" s="95"/>
      <c r="N449" s="95"/>
      <c r="O449" s="95"/>
      <c r="P449" s="95"/>
      <c r="Q449" s="95"/>
      <c r="R449" s="95">
        <f>5074*E449</f>
        <v>8183347.2000000002</v>
      </c>
      <c r="S449" s="95"/>
      <c r="T449" s="95"/>
      <c r="U449" s="95"/>
      <c r="V449" s="95"/>
      <c r="W449" s="9"/>
      <c r="X449" s="95">
        <f>L449+M449+N449+O449+P449+Q449+R449+S449+T449+U449+V449+W449</f>
        <v>8183347.2000000002</v>
      </c>
      <c r="Y449" s="9" t="s">
        <v>2658</v>
      </c>
      <c r="Z449" s="16">
        <v>0</v>
      </c>
      <c r="AA449" s="16">
        <v>0</v>
      </c>
      <c r="AB449" s="16">
        <v>0</v>
      </c>
      <c r="AC449" s="53">
        <f>X449-(Z449+AA449+AB449)</f>
        <v>8183347.2000000002</v>
      </c>
      <c r="AD449" s="55"/>
    </row>
    <row r="450" spans="1:30" s="6" customFormat="1" ht="93.75" customHeight="1" x14ac:dyDescent="0.25">
      <c r="A450" s="51" t="str">
        <f>IF(OR(D450=0,D450=""),"",COUNTA($D$20:D450))</f>
        <v/>
      </c>
      <c r="B450" s="51"/>
      <c r="C450" s="11"/>
      <c r="D450" s="16"/>
      <c r="E450" s="54">
        <f>SUM(E447:E449)</f>
        <v>4632.3</v>
      </c>
      <c r="F450" s="54">
        <f>SUM(F447:F449)</f>
        <v>2277.4</v>
      </c>
      <c r="G450" s="54">
        <f>SUM(G447:G449)</f>
        <v>1705.1</v>
      </c>
      <c r="H450" s="9"/>
      <c r="I450" s="9"/>
      <c r="J450" s="9"/>
      <c r="K450" s="9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"/>
      <c r="X450" s="54">
        <f>SUM(X447:X449)</f>
        <v>23504290.199999999</v>
      </c>
      <c r="Y450" s="54"/>
      <c r="Z450" s="54">
        <v>0</v>
      </c>
      <c r="AA450" s="56">
        <v>0</v>
      </c>
      <c r="AB450" s="56">
        <v>0</v>
      </c>
      <c r="AC450" s="54">
        <f>SUM(AC447:AC449)</f>
        <v>23504290.199999999</v>
      </c>
      <c r="AD450" s="55"/>
    </row>
    <row r="451" spans="1:30" s="6" customFormat="1" ht="93.75" customHeight="1" x14ac:dyDescent="0.25">
      <c r="A451" s="51" t="str">
        <f>IF(OR(D451=0,D451=""),"",COUNTA($D$20:D451))</f>
        <v/>
      </c>
      <c r="B451" s="51"/>
      <c r="C451" s="52" t="s">
        <v>2676</v>
      </c>
      <c r="D451" s="16"/>
      <c r="E451" s="95"/>
      <c r="F451" s="95"/>
      <c r="G451" s="95"/>
      <c r="H451" s="9"/>
      <c r="I451" s="9"/>
      <c r="J451" s="9"/>
      <c r="K451" s="9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"/>
      <c r="X451" s="53"/>
      <c r="Y451" s="53"/>
      <c r="Z451" s="53"/>
      <c r="AA451" s="53"/>
      <c r="AB451" s="53"/>
      <c r="AC451" s="53"/>
      <c r="AD451" s="55"/>
    </row>
    <row r="452" spans="1:30" s="6" customFormat="1" ht="93.6" customHeight="1" x14ac:dyDescent="0.25">
      <c r="A452" s="51">
        <f>IF(OR(D452=0,D452=""),"",COUNTA($D$20:D452))</f>
        <v>395</v>
      </c>
      <c r="B452" s="9" t="s">
        <v>1449</v>
      </c>
      <c r="C452" s="11" t="s">
        <v>52</v>
      </c>
      <c r="D452" s="16">
        <v>1959</v>
      </c>
      <c r="E452" s="95">
        <v>969.7</v>
      </c>
      <c r="F452" s="95">
        <v>882.9</v>
      </c>
      <c r="G452" s="95">
        <v>86.8</v>
      </c>
      <c r="H452" s="9" t="s">
        <v>725</v>
      </c>
      <c r="I452" s="9"/>
      <c r="J452" s="9"/>
      <c r="K452" s="9"/>
      <c r="L452" s="95"/>
      <c r="M452" s="95"/>
      <c r="N452" s="95"/>
      <c r="O452" s="95"/>
      <c r="P452" s="95"/>
      <c r="Q452" s="95"/>
      <c r="R452" s="95">
        <f>5074*E452</f>
        <v>4920257.8</v>
      </c>
      <c r="S452" s="95"/>
      <c r="T452" s="95"/>
      <c r="U452" s="95"/>
      <c r="V452" s="95"/>
      <c r="W452" s="95"/>
      <c r="X452" s="95">
        <f t="shared" ref="X452:X457" si="77">L452+M452+N452+O452+P452+Q452+R452+S452+T452+U452+V452+W452</f>
        <v>4920257.8</v>
      </c>
      <c r="Y452" s="9" t="s">
        <v>2658</v>
      </c>
      <c r="Z452" s="16">
        <v>0</v>
      </c>
      <c r="AA452" s="16">
        <v>0</v>
      </c>
      <c r="AB452" s="16">
        <v>0</v>
      </c>
      <c r="AC452" s="53">
        <f t="shared" ref="AC452:AC457" si="78">X452-(Z452+AA452+AB452)</f>
        <v>4920257.8</v>
      </c>
      <c r="AD452" s="55"/>
    </row>
    <row r="453" spans="1:30" s="6" customFormat="1" ht="93.6" customHeight="1" x14ac:dyDescent="0.25">
      <c r="A453" s="51">
        <f>IF(OR(D453=0,D453=""),"",COUNTA($D$20:D453))</f>
        <v>396</v>
      </c>
      <c r="B453" s="9" t="s">
        <v>1890</v>
      </c>
      <c r="C453" s="11" t="s">
        <v>1843</v>
      </c>
      <c r="D453" s="16">
        <v>1966</v>
      </c>
      <c r="E453" s="95">
        <v>1402.2</v>
      </c>
      <c r="F453" s="95">
        <v>1248.5999999999999</v>
      </c>
      <c r="G453" s="95">
        <v>153.6</v>
      </c>
      <c r="H453" s="9" t="s">
        <v>728</v>
      </c>
      <c r="I453" s="9"/>
      <c r="J453" s="9"/>
      <c r="K453" s="9"/>
      <c r="L453" s="95"/>
      <c r="M453" s="95">
        <f>1207*E453</f>
        <v>1692455.4000000001</v>
      </c>
      <c r="N453" s="95"/>
      <c r="O453" s="95"/>
      <c r="P453" s="95">
        <f>492*E453</f>
        <v>689882.4</v>
      </c>
      <c r="Q453" s="95"/>
      <c r="R453" s="95"/>
      <c r="S453" s="95"/>
      <c r="T453" s="95"/>
      <c r="U453" s="95"/>
      <c r="V453" s="95"/>
      <c r="W453" s="95"/>
      <c r="X453" s="95">
        <f t="shared" si="77"/>
        <v>2382337.8000000003</v>
      </c>
      <c r="Y453" s="9" t="s">
        <v>2658</v>
      </c>
      <c r="Z453" s="16">
        <v>0</v>
      </c>
      <c r="AA453" s="16">
        <v>0</v>
      </c>
      <c r="AB453" s="16">
        <v>0</v>
      </c>
      <c r="AC453" s="53">
        <f t="shared" si="78"/>
        <v>2382337.8000000003</v>
      </c>
      <c r="AD453" s="55"/>
    </row>
    <row r="454" spans="1:30" s="6" customFormat="1" ht="93.6" customHeight="1" x14ac:dyDescent="0.25">
      <c r="A454" s="51">
        <f>IF(OR(D454=0,D454=""),"",COUNTA($D$20:D454))</f>
        <v>397</v>
      </c>
      <c r="B454" s="9" t="s">
        <v>1829</v>
      </c>
      <c r="C454" s="11" t="s">
        <v>1573</v>
      </c>
      <c r="D454" s="16">
        <v>1989</v>
      </c>
      <c r="E454" s="95">
        <v>6832</v>
      </c>
      <c r="F454" s="95">
        <v>4747.8</v>
      </c>
      <c r="G454" s="95">
        <v>2084.1999999999998</v>
      </c>
      <c r="H454" s="9" t="s">
        <v>729</v>
      </c>
      <c r="I454" s="9"/>
      <c r="J454" s="9"/>
      <c r="K454" s="9"/>
      <c r="L454" s="95">
        <f>565*E454</f>
        <v>3860080</v>
      </c>
      <c r="M454" s="95">
        <f>1207*E454</f>
        <v>8246224</v>
      </c>
      <c r="N454" s="95"/>
      <c r="O454" s="95">
        <f>855*E454</f>
        <v>5841360</v>
      </c>
      <c r="P454" s="95">
        <f>492*E454</f>
        <v>3361344</v>
      </c>
      <c r="Q454" s="95"/>
      <c r="R454" s="95"/>
      <c r="S454" s="95"/>
      <c r="T454" s="95"/>
      <c r="U454" s="95"/>
      <c r="V454" s="95"/>
      <c r="W454" s="95"/>
      <c r="X454" s="95">
        <f t="shared" si="77"/>
        <v>21309008</v>
      </c>
      <c r="Y454" s="9" t="s">
        <v>2658</v>
      </c>
      <c r="Z454" s="16">
        <v>0</v>
      </c>
      <c r="AA454" s="16">
        <v>0</v>
      </c>
      <c r="AB454" s="16">
        <v>0</v>
      </c>
      <c r="AC454" s="53">
        <f t="shared" si="78"/>
        <v>21309008</v>
      </c>
      <c r="AD454" s="55"/>
    </row>
    <row r="455" spans="1:30" s="6" customFormat="1" ht="93.6" customHeight="1" x14ac:dyDescent="0.25">
      <c r="A455" s="51">
        <f>IF(OR(D455=0,D455=""),"",COUNTA($D$20:D455))</f>
        <v>398</v>
      </c>
      <c r="B455" s="9" t="s">
        <v>1830</v>
      </c>
      <c r="C455" s="11" t="s">
        <v>1574</v>
      </c>
      <c r="D455" s="16">
        <v>2005</v>
      </c>
      <c r="E455" s="95">
        <v>5093.7</v>
      </c>
      <c r="F455" s="95">
        <v>3883.9</v>
      </c>
      <c r="G455" s="95">
        <v>718.2</v>
      </c>
      <c r="H455" s="9" t="s">
        <v>729</v>
      </c>
      <c r="I455" s="9"/>
      <c r="J455" s="9"/>
      <c r="K455" s="9"/>
      <c r="L455" s="95"/>
      <c r="M455" s="95"/>
      <c r="N455" s="95"/>
      <c r="O455" s="95"/>
      <c r="P455" s="95">
        <f>492*E455</f>
        <v>2506100.4</v>
      </c>
      <c r="Q455" s="95"/>
      <c r="R455" s="95"/>
      <c r="S455" s="95"/>
      <c r="T455" s="95"/>
      <c r="U455" s="95"/>
      <c r="V455" s="95"/>
      <c r="W455" s="95"/>
      <c r="X455" s="95">
        <f t="shared" si="77"/>
        <v>2506100.4</v>
      </c>
      <c r="Y455" s="9" t="s">
        <v>2658</v>
      </c>
      <c r="Z455" s="16">
        <v>0</v>
      </c>
      <c r="AA455" s="16">
        <v>0</v>
      </c>
      <c r="AB455" s="16">
        <v>0</v>
      </c>
      <c r="AC455" s="53">
        <f t="shared" si="78"/>
        <v>2506100.4</v>
      </c>
      <c r="AD455" s="55"/>
    </row>
    <row r="456" spans="1:30" s="6" customFormat="1" ht="93.6" customHeight="1" x14ac:dyDescent="0.25">
      <c r="A456" s="51">
        <f>IF(OR(D456=0,D456=""),"",COUNTA($D$20:D456))</f>
        <v>399</v>
      </c>
      <c r="B456" s="9" t="s">
        <v>1831</v>
      </c>
      <c r="C456" s="11" t="s">
        <v>1575</v>
      </c>
      <c r="D456" s="16">
        <v>1985</v>
      </c>
      <c r="E456" s="95">
        <v>5438</v>
      </c>
      <c r="F456" s="95">
        <v>4662.2</v>
      </c>
      <c r="G456" s="95">
        <v>621.29999999999995</v>
      </c>
      <c r="H456" s="9" t="s">
        <v>729</v>
      </c>
      <c r="I456" s="9"/>
      <c r="J456" s="9"/>
      <c r="K456" s="9"/>
      <c r="L456" s="95">
        <f>565*E456</f>
        <v>3072470</v>
      </c>
      <c r="M456" s="95">
        <f>1207*E456</f>
        <v>6563666</v>
      </c>
      <c r="N456" s="95"/>
      <c r="O456" s="95">
        <f>855*E456</f>
        <v>4649490</v>
      </c>
      <c r="P456" s="95">
        <f>492*E456</f>
        <v>2675496</v>
      </c>
      <c r="Q456" s="95"/>
      <c r="R456" s="95"/>
      <c r="S456" s="95"/>
      <c r="T456" s="95"/>
      <c r="U456" s="95"/>
      <c r="V456" s="95"/>
      <c r="W456" s="95"/>
      <c r="X456" s="95">
        <f t="shared" si="77"/>
        <v>16961122</v>
      </c>
      <c r="Y456" s="9" t="s">
        <v>2658</v>
      </c>
      <c r="Z456" s="16">
        <v>0</v>
      </c>
      <c r="AA456" s="16">
        <v>0</v>
      </c>
      <c r="AB456" s="16">
        <v>0</v>
      </c>
      <c r="AC456" s="53">
        <f t="shared" si="78"/>
        <v>16961122</v>
      </c>
      <c r="AD456" s="55"/>
    </row>
    <row r="457" spans="1:30" s="6" customFormat="1" ht="93.6" customHeight="1" x14ac:dyDescent="0.25">
      <c r="A457" s="51">
        <f>IF(OR(D457=0,D457=""),"",COUNTA($D$20:D457))</f>
        <v>400</v>
      </c>
      <c r="B457" s="9" t="s">
        <v>1828</v>
      </c>
      <c r="C457" s="33" t="s">
        <v>1569</v>
      </c>
      <c r="D457" s="16">
        <v>1987</v>
      </c>
      <c r="E457" s="95">
        <v>2054.9</v>
      </c>
      <c r="F457" s="95">
        <v>1712.3</v>
      </c>
      <c r="G457" s="95">
        <v>342.6</v>
      </c>
      <c r="H457" s="9" t="s">
        <v>728</v>
      </c>
      <c r="I457" s="9"/>
      <c r="J457" s="9"/>
      <c r="K457" s="9"/>
      <c r="L457" s="95"/>
      <c r="M457" s="95"/>
      <c r="N457" s="95"/>
      <c r="O457" s="95"/>
      <c r="P457" s="95"/>
      <c r="Q457" s="95"/>
      <c r="R457" s="95">
        <f>2338*E457</f>
        <v>4804356.2</v>
      </c>
      <c r="S457" s="95"/>
      <c r="T457" s="95"/>
      <c r="U457" s="95"/>
      <c r="V457" s="95"/>
      <c r="W457" s="95"/>
      <c r="X457" s="95">
        <f t="shared" si="77"/>
        <v>4804356.2</v>
      </c>
      <c r="Y457" s="9" t="s">
        <v>2658</v>
      </c>
      <c r="Z457" s="16">
        <v>0</v>
      </c>
      <c r="AA457" s="16">
        <v>0</v>
      </c>
      <c r="AB457" s="16">
        <v>0</v>
      </c>
      <c r="AC457" s="53">
        <f t="shared" si="78"/>
        <v>4804356.2</v>
      </c>
      <c r="AD457" s="55"/>
    </row>
    <row r="458" spans="1:30" s="6" customFormat="1" ht="93.6" customHeight="1" x14ac:dyDescent="0.25">
      <c r="A458" s="51" t="str">
        <f>IF(OR(D458=0,D458=""),"",COUNTA($D$20:D458))</f>
        <v/>
      </c>
      <c r="B458" s="51"/>
      <c r="C458" s="11"/>
      <c r="D458" s="16"/>
      <c r="E458" s="54">
        <f>E452+E457</f>
        <v>3024.6000000000004</v>
      </c>
      <c r="F458" s="54">
        <f>F452+F457</f>
        <v>2595.1999999999998</v>
      </c>
      <c r="G458" s="54">
        <f>G452+G457</f>
        <v>429.40000000000003</v>
      </c>
      <c r="H458" s="9"/>
      <c r="I458" s="9"/>
      <c r="J458" s="9"/>
      <c r="K458" s="9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"/>
      <c r="X458" s="54">
        <f>X452+X457</f>
        <v>9724614</v>
      </c>
      <c r="Y458" s="54"/>
      <c r="Z458" s="54">
        <v>0</v>
      </c>
      <c r="AA458" s="56">
        <v>0</v>
      </c>
      <c r="AB458" s="56">
        <v>0</v>
      </c>
      <c r="AC458" s="54">
        <f>AC452+AC457</f>
        <v>9724614</v>
      </c>
      <c r="AD458" s="55"/>
    </row>
    <row r="459" spans="1:30" s="6" customFormat="1" ht="93.75" customHeight="1" x14ac:dyDescent="0.25">
      <c r="A459" s="51" t="str">
        <f>IF(OR(D459=0,D459=""),"",COUNTA($D$20:D459))</f>
        <v/>
      </c>
      <c r="B459" s="51"/>
      <c r="C459" s="52" t="s">
        <v>2729</v>
      </c>
      <c r="D459" s="16"/>
      <c r="E459" s="95"/>
      <c r="F459" s="95"/>
      <c r="G459" s="95"/>
      <c r="H459" s="9"/>
      <c r="I459" s="9"/>
      <c r="J459" s="9"/>
      <c r="K459" s="9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"/>
      <c r="X459" s="53"/>
      <c r="Y459" s="53"/>
      <c r="Z459" s="53"/>
      <c r="AA459" s="53"/>
      <c r="AB459" s="53"/>
      <c r="AC459" s="53"/>
      <c r="AD459" s="55"/>
    </row>
    <row r="460" spans="1:30" s="6" customFormat="1" ht="93.75" customHeight="1" x14ac:dyDescent="0.25">
      <c r="A460" s="51">
        <f>IF(OR(D460=0,D460=""),"",COUNTA($D$20:D460))</f>
        <v>401</v>
      </c>
      <c r="B460" s="9" t="s">
        <v>2104</v>
      </c>
      <c r="C460" s="11" t="s">
        <v>1907</v>
      </c>
      <c r="D460" s="16">
        <v>1992</v>
      </c>
      <c r="E460" s="95">
        <v>1206.9000000000001</v>
      </c>
      <c r="F460" s="95">
        <v>842.3</v>
      </c>
      <c r="G460" s="9">
        <v>364.6</v>
      </c>
      <c r="H460" s="9" t="s">
        <v>727</v>
      </c>
      <c r="I460" s="9"/>
      <c r="J460" s="9"/>
      <c r="K460" s="9"/>
      <c r="L460" s="95"/>
      <c r="M460" s="95"/>
      <c r="N460" s="95"/>
      <c r="O460" s="95"/>
      <c r="P460" s="95"/>
      <c r="Q460" s="95"/>
      <c r="R460" s="95">
        <f>5074*E460</f>
        <v>6123810.6000000006</v>
      </c>
      <c r="S460" s="95"/>
      <c r="T460" s="95"/>
      <c r="U460" s="95"/>
      <c r="V460" s="95"/>
      <c r="W460" s="9"/>
      <c r="X460" s="95">
        <f t="shared" ref="X460:X466" si="79">L460+M460+N460+O460+P460+Q460+R460+S460+T460+U460+V460+W460</f>
        <v>6123810.6000000006</v>
      </c>
      <c r="Y460" s="9" t="s">
        <v>2658</v>
      </c>
      <c r="Z460" s="16">
        <v>0</v>
      </c>
      <c r="AA460" s="16">
        <v>0</v>
      </c>
      <c r="AB460" s="16">
        <v>0</v>
      </c>
      <c r="AC460" s="53">
        <f t="shared" ref="AC460:AC466" si="80">X460-(Z460+AA460+AB460)</f>
        <v>6123810.6000000006</v>
      </c>
      <c r="AD460" s="55"/>
    </row>
    <row r="461" spans="1:30" s="6" customFormat="1" ht="93.75" customHeight="1" x14ac:dyDescent="0.25">
      <c r="A461" s="51">
        <f>IF(OR(D461=0,D461=""),"",COUNTA($D$20:D461))</f>
        <v>402</v>
      </c>
      <c r="B461" s="9" t="s">
        <v>1487</v>
      </c>
      <c r="C461" s="11" t="s">
        <v>325</v>
      </c>
      <c r="D461" s="16">
        <v>1967</v>
      </c>
      <c r="E461" s="95">
        <v>2113.3000000000002</v>
      </c>
      <c r="F461" s="95">
        <v>1257.4000000000001</v>
      </c>
      <c r="G461" s="9">
        <v>855.9</v>
      </c>
      <c r="H461" s="9" t="s">
        <v>728</v>
      </c>
      <c r="I461" s="9"/>
      <c r="J461" s="9"/>
      <c r="K461" s="9"/>
      <c r="L461" s="95"/>
      <c r="M461" s="95"/>
      <c r="N461" s="95"/>
      <c r="O461" s="95"/>
      <c r="P461" s="95"/>
      <c r="Q461" s="95"/>
      <c r="R461" s="95">
        <f>2338*E461</f>
        <v>4940895.4000000004</v>
      </c>
      <c r="S461" s="95"/>
      <c r="T461" s="95"/>
      <c r="U461" s="95"/>
      <c r="V461" s="95"/>
      <c r="W461" s="9"/>
      <c r="X461" s="95">
        <f t="shared" si="79"/>
        <v>4940895.4000000004</v>
      </c>
      <c r="Y461" s="9" t="s">
        <v>2658</v>
      </c>
      <c r="Z461" s="16">
        <v>0</v>
      </c>
      <c r="AA461" s="16">
        <v>0</v>
      </c>
      <c r="AB461" s="16">
        <v>0</v>
      </c>
      <c r="AC461" s="53">
        <f t="shared" si="80"/>
        <v>4940895.4000000004</v>
      </c>
      <c r="AD461" s="55"/>
    </row>
    <row r="462" spans="1:30" s="6" customFormat="1" ht="93.75" customHeight="1" x14ac:dyDescent="0.25">
      <c r="A462" s="51">
        <f>IF(OR(D462=0,D462=""),"",COUNTA($D$20:D462))</f>
        <v>403</v>
      </c>
      <c r="B462" s="9" t="s">
        <v>1522</v>
      </c>
      <c r="C462" s="11" t="s">
        <v>1509</v>
      </c>
      <c r="D462" s="16">
        <v>1962</v>
      </c>
      <c r="E462" s="95">
        <v>1809.8</v>
      </c>
      <c r="F462" s="95">
        <v>1267.5</v>
      </c>
      <c r="G462" s="9">
        <v>542.29999999999995</v>
      </c>
      <c r="H462" s="9" t="s">
        <v>728</v>
      </c>
      <c r="I462" s="9"/>
      <c r="J462" s="9"/>
      <c r="K462" s="9"/>
      <c r="L462" s="95"/>
      <c r="M462" s="95"/>
      <c r="N462" s="95"/>
      <c r="O462" s="95"/>
      <c r="P462" s="95"/>
      <c r="Q462" s="95"/>
      <c r="R462" s="95">
        <f>2338*E462</f>
        <v>4231312.3999999994</v>
      </c>
      <c r="S462" s="95"/>
      <c r="T462" s="95"/>
      <c r="U462" s="95"/>
      <c r="V462" s="95"/>
      <c r="W462" s="95"/>
      <c r="X462" s="95">
        <f t="shared" si="79"/>
        <v>4231312.3999999994</v>
      </c>
      <c r="Y462" s="9" t="s">
        <v>2658</v>
      </c>
      <c r="Z462" s="16">
        <v>0</v>
      </c>
      <c r="AA462" s="16">
        <v>0</v>
      </c>
      <c r="AB462" s="16">
        <v>0</v>
      </c>
      <c r="AC462" s="53">
        <f t="shared" si="80"/>
        <v>4231312.3999999994</v>
      </c>
      <c r="AD462" s="55"/>
    </row>
    <row r="463" spans="1:30" s="6" customFormat="1" ht="93.75" customHeight="1" x14ac:dyDescent="0.25">
      <c r="A463" s="51">
        <f>IF(OR(D463=0,D463=""),"",COUNTA($D$20:D463))</f>
        <v>404</v>
      </c>
      <c r="B463" s="9" t="s">
        <v>1832</v>
      </c>
      <c r="C463" s="11" t="s">
        <v>1564</v>
      </c>
      <c r="D463" s="16">
        <v>1967</v>
      </c>
      <c r="E463" s="95">
        <v>2089.4</v>
      </c>
      <c r="F463" s="95">
        <v>1240.7</v>
      </c>
      <c r="G463" s="9">
        <v>848.7</v>
      </c>
      <c r="H463" s="9" t="s">
        <v>728</v>
      </c>
      <c r="I463" s="9"/>
      <c r="J463" s="9"/>
      <c r="K463" s="9"/>
      <c r="L463" s="95"/>
      <c r="M463" s="95"/>
      <c r="N463" s="95"/>
      <c r="O463" s="95"/>
      <c r="P463" s="95"/>
      <c r="Q463" s="95"/>
      <c r="R463" s="95">
        <f>2338*E463</f>
        <v>4885017.2</v>
      </c>
      <c r="S463" s="95"/>
      <c r="T463" s="95"/>
      <c r="U463" s="95"/>
      <c r="V463" s="95"/>
      <c r="W463" s="95"/>
      <c r="X463" s="95">
        <f t="shared" si="79"/>
        <v>4885017.2</v>
      </c>
      <c r="Y463" s="9" t="s">
        <v>2658</v>
      </c>
      <c r="Z463" s="16">
        <v>0</v>
      </c>
      <c r="AA463" s="16">
        <v>0</v>
      </c>
      <c r="AB463" s="16">
        <v>0</v>
      </c>
      <c r="AC463" s="53">
        <f t="shared" si="80"/>
        <v>4885017.2</v>
      </c>
      <c r="AD463" s="55"/>
    </row>
    <row r="464" spans="1:30" s="6" customFormat="1" ht="93.75" customHeight="1" x14ac:dyDescent="0.25">
      <c r="A464" s="51">
        <f>IF(OR(D464=0,D464=""),"",COUNTA($D$20:D464))</f>
        <v>405</v>
      </c>
      <c r="B464" s="9" t="s">
        <v>1833</v>
      </c>
      <c r="C464" s="11" t="s">
        <v>1565</v>
      </c>
      <c r="D464" s="16">
        <v>1965</v>
      </c>
      <c r="E464" s="95">
        <v>1074.4000000000001</v>
      </c>
      <c r="F464" s="95">
        <v>596.5</v>
      </c>
      <c r="G464" s="95">
        <v>0</v>
      </c>
      <c r="H464" s="9" t="s">
        <v>725</v>
      </c>
      <c r="I464" s="9"/>
      <c r="J464" s="9"/>
      <c r="K464" s="9"/>
      <c r="L464" s="95"/>
      <c r="M464" s="95"/>
      <c r="N464" s="95"/>
      <c r="O464" s="95"/>
      <c r="P464" s="95"/>
      <c r="Q464" s="95"/>
      <c r="R464" s="95">
        <f>5074*E464</f>
        <v>5451505.6000000006</v>
      </c>
      <c r="S464" s="95"/>
      <c r="T464" s="95"/>
      <c r="U464" s="95"/>
      <c r="V464" s="95"/>
      <c r="W464" s="95"/>
      <c r="X464" s="95">
        <f t="shared" si="79"/>
        <v>5451505.6000000006</v>
      </c>
      <c r="Y464" s="9" t="s">
        <v>2658</v>
      </c>
      <c r="Z464" s="16">
        <v>0</v>
      </c>
      <c r="AA464" s="16">
        <v>0</v>
      </c>
      <c r="AB464" s="16">
        <v>0</v>
      </c>
      <c r="AC464" s="53">
        <f t="shared" si="80"/>
        <v>5451505.6000000006</v>
      </c>
      <c r="AD464" s="55"/>
    </row>
    <row r="465" spans="1:30" s="6" customFormat="1" ht="93.75" customHeight="1" x14ac:dyDescent="0.25">
      <c r="A465" s="51">
        <f>IF(OR(D465=0,D465=""),"",COUNTA($D$20:D465))</f>
        <v>406</v>
      </c>
      <c r="B465" s="9" t="s">
        <v>1523</v>
      </c>
      <c r="C465" s="11" t="s">
        <v>1495</v>
      </c>
      <c r="D465" s="16">
        <v>1966</v>
      </c>
      <c r="E465" s="95">
        <v>331.3</v>
      </c>
      <c r="F465" s="95">
        <v>244.1</v>
      </c>
      <c r="G465" s="9">
        <v>219</v>
      </c>
      <c r="H465" s="9" t="s">
        <v>725</v>
      </c>
      <c r="I465" s="9"/>
      <c r="J465" s="9"/>
      <c r="K465" s="9"/>
      <c r="L465" s="95"/>
      <c r="M465" s="95"/>
      <c r="N465" s="95"/>
      <c r="O465" s="95"/>
      <c r="P465" s="95"/>
      <c r="Q465" s="95"/>
      <c r="R465" s="95">
        <f>5074*E465</f>
        <v>1681016.2</v>
      </c>
      <c r="S465" s="95"/>
      <c r="T465" s="95"/>
      <c r="U465" s="95"/>
      <c r="V465" s="95"/>
      <c r="W465" s="95"/>
      <c r="X465" s="95">
        <f t="shared" si="79"/>
        <v>1681016.2</v>
      </c>
      <c r="Y465" s="9" t="s">
        <v>2658</v>
      </c>
      <c r="Z465" s="16">
        <v>0</v>
      </c>
      <c r="AA465" s="16">
        <v>0</v>
      </c>
      <c r="AB465" s="16">
        <v>0</v>
      </c>
      <c r="AC465" s="53">
        <f t="shared" si="80"/>
        <v>1681016.2</v>
      </c>
      <c r="AD465" s="55"/>
    </row>
    <row r="466" spans="1:30" s="6" customFormat="1" ht="93.75" customHeight="1" x14ac:dyDescent="0.25">
      <c r="A466" s="51">
        <f>IF(OR(D466=0,D466=""),"",COUNTA($D$20:D466))</f>
        <v>407</v>
      </c>
      <c r="B466" s="9" t="s">
        <v>1475</v>
      </c>
      <c r="C466" s="11" t="s">
        <v>752</v>
      </c>
      <c r="D466" s="16">
        <v>1964</v>
      </c>
      <c r="E466" s="95">
        <v>2246.1999999999998</v>
      </c>
      <c r="F466" s="95">
        <v>1266.0999999999999</v>
      </c>
      <c r="G466" s="9">
        <v>980.1</v>
      </c>
      <c r="H466" s="9" t="s">
        <v>728</v>
      </c>
      <c r="I466" s="9"/>
      <c r="J466" s="9"/>
      <c r="K466" s="9"/>
      <c r="L466" s="95"/>
      <c r="M466" s="95"/>
      <c r="N466" s="95"/>
      <c r="O466" s="95"/>
      <c r="P466" s="95"/>
      <c r="Q466" s="95"/>
      <c r="R466" s="95">
        <f>2338*E466</f>
        <v>5251615.5999999996</v>
      </c>
      <c r="S466" s="95"/>
      <c r="T466" s="95"/>
      <c r="U466" s="95"/>
      <c r="V466" s="95"/>
      <c r="W466" s="95"/>
      <c r="X466" s="95">
        <f t="shared" si="79"/>
        <v>5251615.5999999996</v>
      </c>
      <c r="Y466" s="9" t="s">
        <v>2658</v>
      </c>
      <c r="Z466" s="16">
        <v>0</v>
      </c>
      <c r="AA466" s="16">
        <v>0</v>
      </c>
      <c r="AB466" s="16">
        <v>0</v>
      </c>
      <c r="AC466" s="53">
        <f t="shared" si="80"/>
        <v>5251615.5999999996</v>
      </c>
      <c r="AD466" s="55"/>
    </row>
    <row r="467" spans="1:30" s="6" customFormat="1" ht="93.75" customHeight="1" x14ac:dyDescent="0.25">
      <c r="A467" s="9"/>
      <c r="B467" s="51"/>
      <c r="C467" s="11"/>
      <c r="D467" s="16"/>
      <c r="E467" s="54">
        <f>SUM(E460:E466)</f>
        <v>10871.3</v>
      </c>
      <c r="F467" s="54">
        <f>SUM(F460:F466)</f>
        <v>6714.6</v>
      </c>
      <c r="G467" s="54">
        <f>SUM(G460:G466)</f>
        <v>3810.6</v>
      </c>
      <c r="H467" s="9"/>
      <c r="I467" s="9"/>
      <c r="J467" s="9"/>
      <c r="K467" s="9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"/>
      <c r="X467" s="54">
        <f>SUM(X460:X466)</f>
        <v>32565173</v>
      </c>
      <c r="Y467" s="54"/>
      <c r="Z467" s="54">
        <v>0</v>
      </c>
      <c r="AA467" s="54">
        <v>0</v>
      </c>
      <c r="AB467" s="54">
        <v>0</v>
      </c>
      <c r="AC467" s="54">
        <f>SUM(AC460:AC466)</f>
        <v>32565173</v>
      </c>
      <c r="AD467" s="55"/>
    </row>
    <row r="468" spans="1:30" s="6" customFormat="1" ht="93.75" customHeight="1" x14ac:dyDescent="0.25">
      <c r="A468" s="9"/>
      <c r="B468" s="51"/>
      <c r="C468" s="52" t="s">
        <v>722</v>
      </c>
      <c r="D468" s="16"/>
      <c r="E468" s="54">
        <f>E467+E458+E450+E445+E438+E422+E419+E414+E408+E404+E374+E362+E99+E92+E34+E31+E27+E380+E425+E428+E431</f>
        <v>2629492.3500000015</v>
      </c>
      <c r="F468" s="54">
        <f>F467+F458+F450+F445+F438+F422+F419+F414+F408+F404+F374+F362+F99+F92+F34+F31+F27+F380+F425+F428+F431</f>
        <v>1797074.45</v>
      </c>
      <c r="G468" s="54">
        <f>G467+G458+G450+G445+G438+G422+G419+G414+G408+G404+G374+G362+G99+G92+G34+G31+G27+G380+G425+G428+G431</f>
        <v>222788.90000000002</v>
      </c>
      <c r="H468" s="9"/>
      <c r="I468" s="9"/>
      <c r="J468" s="9"/>
      <c r="K468" s="9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"/>
      <c r="X468" s="54">
        <f>X467+X458+X450+X445+X438+X422+X419+X414+X408+X404+X374+X362+X99+X92+X34+X31+X27+X380+X425+X428+X431</f>
        <v>4648645427.5507402</v>
      </c>
      <c r="Y468" s="54"/>
      <c r="Z468" s="54">
        <f>Z467+Z458+Z450+Z445+Z438+Z422+Z419+Z414+Z408+Z404+Z374+Z362+Z99+Z92+Z34+Z31+Z27+Z380+Z425+Z428+Z431</f>
        <v>0</v>
      </c>
      <c r="AA468" s="54">
        <f>AA467+AA458+AA450+AA445+AA438+AA422+AA419+AA414+AA408+AA404+AA374+AA362+AA99+AA92+AA34+AA31+AA27+AA380+AA425+AA428+AA431</f>
        <v>0</v>
      </c>
      <c r="AB468" s="54">
        <f>AB467+AB458+AB450+AB445+AB438+AB422+AB419+AB414+AB408+AB404+AB374+AB362+AB99+AB92+AB34+AB31+AB27+AB380+AB425+AB428+AB431</f>
        <v>0</v>
      </c>
      <c r="AC468" s="54">
        <f>AC467+AC458+AC450+AC445+AC438+AC422+AC419+AC414+AC408+AC404+AC374+AC362+AC99+AC92+AC34+AC31+AC27+AC380+AC425+AC428+AC431</f>
        <v>4648645427.5507402</v>
      </c>
      <c r="AD468" s="55"/>
    </row>
    <row r="469" spans="1:30" s="6" customFormat="1" ht="93.75" customHeight="1" x14ac:dyDescent="0.25">
      <c r="A469" s="9"/>
      <c r="B469" s="51"/>
      <c r="C469" s="73" t="s">
        <v>720</v>
      </c>
      <c r="D469" s="58"/>
      <c r="E469" s="59"/>
      <c r="F469" s="59"/>
      <c r="G469" s="67"/>
      <c r="H469" s="74"/>
      <c r="I469" s="74"/>
      <c r="J469" s="74"/>
      <c r="K469" s="9"/>
      <c r="L469" s="67"/>
      <c r="M469" s="67"/>
      <c r="N469" s="67"/>
      <c r="O469" s="67"/>
      <c r="P469" s="95"/>
      <c r="Q469" s="67"/>
      <c r="R469" s="95"/>
      <c r="S469" s="67"/>
      <c r="T469" s="67"/>
      <c r="U469" s="67"/>
      <c r="V469" s="67"/>
      <c r="W469" s="95"/>
      <c r="X469" s="53"/>
      <c r="Y469" s="53"/>
      <c r="Z469" s="53"/>
      <c r="AA469" s="53"/>
      <c r="AB469" s="53"/>
      <c r="AC469" s="53"/>
      <c r="AD469" s="55"/>
    </row>
    <row r="470" spans="1:30" s="6" customFormat="1" ht="93.75" customHeight="1" x14ac:dyDescent="0.25">
      <c r="A470" s="9"/>
      <c r="B470" s="51"/>
      <c r="C470" s="73" t="s">
        <v>2677</v>
      </c>
      <c r="D470" s="58"/>
      <c r="E470" s="59"/>
      <c r="F470" s="59"/>
      <c r="G470" s="67"/>
      <c r="H470" s="74"/>
      <c r="I470" s="74"/>
      <c r="J470" s="74"/>
      <c r="K470" s="9"/>
      <c r="L470" s="67"/>
      <c r="M470" s="67"/>
      <c r="N470" s="67"/>
      <c r="O470" s="67"/>
      <c r="P470" s="95"/>
      <c r="Q470" s="67"/>
      <c r="R470" s="95"/>
      <c r="S470" s="67"/>
      <c r="T470" s="67"/>
      <c r="U470" s="67"/>
      <c r="V470" s="67"/>
      <c r="W470" s="95"/>
      <c r="X470" s="53"/>
      <c r="Y470" s="53"/>
      <c r="Z470" s="53"/>
      <c r="AA470" s="53"/>
      <c r="AB470" s="53"/>
      <c r="AC470" s="53"/>
      <c r="AD470" s="55"/>
    </row>
    <row r="471" spans="1:30" s="6" customFormat="1" ht="93.75" customHeight="1" x14ac:dyDescent="0.25">
      <c r="A471" s="51">
        <f>IF(OR(D471=0,D471=""),"",COUNTA($D$471:D471))</f>
        <v>1</v>
      </c>
      <c r="B471" s="9" t="s">
        <v>806</v>
      </c>
      <c r="C471" s="11" t="s">
        <v>362</v>
      </c>
      <c r="D471" s="16">
        <v>1969</v>
      </c>
      <c r="E471" s="95">
        <v>550.6</v>
      </c>
      <c r="F471" s="95">
        <v>500.2</v>
      </c>
      <c r="G471" s="95">
        <v>0</v>
      </c>
      <c r="H471" s="9" t="s">
        <v>725</v>
      </c>
      <c r="I471" s="9"/>
      <c r="J471" s="9"/>
      <c r="K471" s="9"/>
      <c r="L471" s="95">
        <f>677*E471</f>
        <v>372756.2</v>
      </c>
      <c r="M471" s="95"/>
      <c r="N471" s="95">
        <f>430*E471</f>
        <v>236758</v>
      </c>
      <c r="O471" s="95">
        <f>668*E471</f>
        <v>367800.8</v>
      </c>
      <c r="P471" s="95">
        <f>556*E471</f>
        <v>306133.60000000003</v>
      </c>
      <c r="Q471" s="95"/>
      <c r="R471" s="95">
        <f>5074*E471</f>
        <v>2793744.4</v>
      </c>
      <c r="S471" s="95"/>
      <c r="T471" s="95">
        <f>4807*E471</f>
        <v>2646734.2000000002</v>
      </c>
      <c r="U471" s="95">
        <f>130*E471</f>
        <v>71578</v>
      </c>
      <c r="V471" s="95">
        <f>34*E471</f>
        <v>18720.400000000001</v>
      </c>
      <c r="W471" s="95">
        <f>(L471+M471+N471+O471+P471+Q471+R471+S471+T471+U471)*0.0214</f>
        <v>145423.81127999999</v>
      </c>
      <c r="X471" s="95">
        <f>L471+M471+N471+O471+P471+Q471+R471+S471+T471+U471+V471+W471</f>
        <v>6959649.4112800006</v>
      </c>
      <c r="Y471" s="9" t="s">
        <v>2659</v>
      </c>
      <c r="Z471" s="16">
        <v>0</v>
      </c>
      <c r="AA471" s="16">
        <v>0</v>
      </c>
      <c r="AB471" s="16">
        <v>0</v>
      </c>
      <c r="AC471" s="53">
        <f>X471-(Z471+AA471+AB471)</f>
        <v>6959649.4112800006</v>
      </c>
      <c r="AD471" s="55"/>
    </row>
    <row r="472" spans="1:30" s="7" customFormat="1" ht="93.75" customHeight="1" x14ac:dyDescent="0.25">
      <c r="A472" s="51">
        <f>IF(OR(D472=0,D472=""),"",COUNTA($D$471:D472))</f>
        <v>2</v>
      </c>
      <c r="B472" s="9" t="s">
        <v>807</v>
      </c>
      <c r="C472" s="11" t="s">
        <v>777</v>
      </c>
      <c r="D472" s="16">
        <v>1969</v>
      </c>
      <c r="E472" s="95">
        <v>1028.7</v>
      </c>
      <c r="F472" s="95">
        <v>958.3</v>
      </c>
      <c r="G472" s="95">
        <v>0</v>
      </c>
      <c r="H472" s="9" t="s">
        <v>725</v>
      </c>
      <c r="I472" s="9"/>
      <c r="J472" s="9"/>
      <c r="K472" s="9"/>
      <c r="L472" s="95">
        <f>677*E472</f>
        <v>696429.9</v>
      </c>
      <c r="M472" s="95"/>
      <c r="N472" s="95">
        <f>430*E472</f>
        <v>442341</v>
      </c>
      <c r="O472" s="95">
        <f>668*E472</f>
        <v>687171.6</v>
      </c>
      <c r="P472" s="95">
        <f>556*E472</f>
        <v>571957.20000000007</v>
      </c>
      <c r="Q472" s="95"/>
      <c r="R472" s="95">
        <f>5074*E472</f>
        <v>5219623.8</v>
      </c>
      <c r="S472" s="95"/>
      <c r="T472" s="95">
        <f>4807*E472</f>
        <v>4944960.9000000004</v>
      </c>
      <c r="U472" s="95">
        <f>130*E472</f>
        <v>133731</v>
      </c>
      <c r="V472" s="95">
        <f>34*E472</f>
        <v>34975.800000000003</v>
      </c>
      <c r="W472" s="95">
        <f>(L472+M472+N472+O472+P472+Q472+R472+S472+T472+U472)*0.0214</f>
        <v>271699.00955999998</v>
      </c>
      <c r="X472" s="95">
        <f>L472+M472+N472+O472+P472+Q472+R472+S472+T472+U472+V472+W472</f>
        <v>13002890.209560001</v>
      </c>
      <c r="Y472" s="9" t="s">
        <v>2659</v>
      </c>
      <c r="Z472" s="16">
        <v>0</v>
      </c>
      <c r="AA472" s="16">
        <v>0</v>
      </c>
      <c r="AB472" s="16">
        <v>0</v>
      </c>
      <c r="AC472" s="53">
        <f>X472-(Z472+AA472+AB472)</f>
        <v>13002890.209560001</v>
      </c>
    </row>
    <row r="473" spans="1:30" s="6" customFormat="1" ht="93.75" customHeight="1" x14ac:dyDescent="0.25">
      <c r="A473" s="51">
        <f>IF(OR(D473=0,D473=""),"",COUNTA($D$471:D473))</f>
        <v>3</v>
      </c>
      <c r="B473" s="9" t="s">
        <v>808</v>
      </c>
      <c r="C473" s="11" t="s">
        <v>778</v>
      </c>
      <c r="D473" s="16">
        <v>1969</v>
      </c>
      <c r="E473" s="95">
        <v>580.20000000000005</v>
      </c>
      <c r="F473" s="95">
        <v>512.6</v>
      </c>
      <c r="G473" s="95">
        <v>0</v>
      </c>
      <c r="H473" s="9" t="s">
        <v>725</v>
      </c>
      <c r="I473" s="9"/>
      <c r="J473" s="9"/>
      <c r="K473" s="9"/>
      <c r="L473" s="95">
        <f>677*E473</f>
        <v>392795.4</v>
      </c>
      <c r="M473" s="95"/>
      <c r="N473" s="95">
        <f>430*E473</f>
        <v>249486.00000000003</v>
      </c>
      <c r="O473" s="95">
        <f>668*E473</f>
        <v>387573.60000000003</v>
      </c>
      <c r="P473" s="95">
        <f>556*E473</f>
        <v>322591.2</v>
      </c>
      <c r="Q473" s="95"/>
      <c r="R473" s="95">
        <f>5074*E473</f>
        <v>2943934.8000000003</v>
      </c>
      <c r="S473" s="95"/>
      <c r="T473" s="95">
        <f>4807*E473</f>
        <v>2789021.4000000004</v>
      </c>
      <c r="U473" s="95">
        <f>130*E473</f>
        <v>75426</v>
      </c>
      <c r="V473" s="95">
        <f>34*E473</f>
        <v>19726.800000000003</v>
      </c>
      <c r="W473" s="95">
        <f>(L473+M473+N473+O473+P473+Q473+R473+S473+T473+U473)*0.0214</f>
        <v>153241.72776000001</v>
      </c>
      <c r="X473" s="95">
        <f>L473+M473+N473+O473+P473+Q473+R473+S473+T473+U473+V473+W473</f>
        <v>7333796.9277600003</v>
      </c>
      <c r="Y473" s="9" t="s">
        <v>2659</v>
      </c>
      <c r="Z473" s="16">
        <v>0</v>
      </c>
      <c r="AA473" s="16">
        <v>0</v>
      </c>
      <c r="AB473" s="16">
        <v>0</v>
      </c>
      <c r="AC473" s="53">
        <f>X473-(Z473+AA473+AB473)</f>
        <v>7333796.9277600003</v>
      </c>
      <c r="AD473" s="55"/>
    </row>
    <row r="474" spans="1:30" s="6" customFormat="1" ht="93.75" customHeight="1" x14ac:dyDescent="0.25">
      <c r="A474" s="51">
        <f>IF(OR(D474=0,D474=""),"",COUNTA($D$471:D474))</f>
        <v>4</v>
      </c>
      <c r="B474" s="9" t="s">
        <v>809</v>
      </c>
      <c r="C474" s="11" t="s">
        <v>779</v>
      </c>
      <c r="D474" s="16">
        <v>1970</v>
      </c>
      <c r="E474" s="95">
        <v>438.2</v>
      </c>
      <c r="F474" s="95">
        <v>361.9</v>
      </c>
      <c r="G474" s="95">
        <v>0</v>
      </c>
      <c r="H474" s="9" t="s">
        <v>725</v>
      </c>
      <c r="I474" s="9"/>
      <c r="J474" s="9"/>
      <c r="K474" s="9"/>
      <c r="L474" s="95">
        <f>677*E474</f>
        <v>296661.39999999997</v>
      </c>
      <c r="M474" s="95"/>
      <c r="N474" s="95">
        <f>430*E474</f>
        <v>188426</v>
      </c>
      <c r="O474" s="95">
        <f>668*E474</f>
        <v>292717.59999999998</v>
      </c>
      <c r="P474" s="95">
        <f>556*E474</f>
        <v>243639.19999999998</v>
      </c>
      <c r="Q474" s="95"/>
      <c r="R474" s="95">
        <f>5074*E474</f>
        <v>2223426.7999999998</v>
      </c>
      <c r="S474" s="95"/>
      <c r="T474" s="95">
        <f>4807*E474</f>
        <v>2106427.4</v>
      </c>
      <c r="U474" s="95">
        <f>130*E474</f>
        <v>56966</v>
      </c>
      <c r="V474" s="95">
        <f>34*E474</f>
        <v>14898.8</v>
      </c>
      <c r="W474" s="95">
        <f>(L474+M474+N474+O474+P474+Q474+R474+S474+T474+U474)*0.0214</f>
        <v>115736.85816</v>
      </c>
      <c r="X474" s="95">
        <f>L474+M474+N474+O474+P474+Q474+R474+S474+T474+U474+V474+W474</f>
        <v>5538900.0581600005</v>
      </c>
      <c r="Y474" s="9" t="s">
        <v>2659</v>
      </c>
      <c r="Z474" s="16">
        <v>0</v>
      </c>
      <c r="AA474" s="16">
        <v>0</v>
      </c>
      <c r="AB474" s="16">
        <v>0</v>
      </c>
      <c r="AC474" s="53">
        <f>X474-(Z474+AA474+AB474)</f>
        <v>5538900.0581600005</v>
      </c>
      <c r="AD474" s="55"/>
    </row>
    <row r="475" spans="1:30" s="6" customFormat="1" ht="93.75" customHeight="1" x14ac:dyDescent="0.25">
      <c r="A475" s="51" t="str">
        <f>IF(OR(D475=0,D475=""),"",COUNTA($D$471:D475))</f>
        <v/>
      </c>
      <c r="B475" s="51"/>
      <c r="C475" s="11"/>
      <c r="D475" s="16"/>
      <c r="E475" s="54">
        <f>SUM(E471:E474)</f>
        <v>2597.6999999999998</v>
      </c>
      <c r="F475" s="54">
        <f>SUM(F471:F474)</f>
        <v>2333</v>
      </c>
      <c r="G475" s="54">
        <f>SUM(G471:G474)</f>
        <v>0</v>
      </c>
      <c r="H475" s="9"/>
      <c r="I475" s="9"/>
      <c r="J475" s="9"/>
      <c r="K475" s="9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"/>
      <c r="X475" s="54">
        <f>SUM(X471:X474)</f>
        <v>32835236.606760003</v>
      </c>
      <c r="Y475" s="54"/>
      <c r="Z475" s="54">
        <v>0</v>
      </c>
      <c r="AA475" s="56">
        <v>0</v>
      </c>
      <c r="AB475" s="56">
        <v>0</v>
      </c>
      <c r="AC475" s="54">
        <f>SUM(AC471:AC474)</f>
        <v>32835236.606760003</v>
      </c>
      <c r="AD475" s="55"/>
    </row>
    <row r="476" spans="1:30" s="6" customFormat="1" ht="93.75" customHeight="1" x14ac:dyDescent="0.25">
      <c r="A476" s="51" t="str">
        <f>IF(OR(D476=0,D476=""),"",COUNTA($D$471:D476))</f>
        <v/>
      </c>
      <c r="B476" s="51"/>
      <c r="C476" s="52" t="s">
        <v>2678</v>
      </c>
      <c r="D476" s="16"/>
      <c r="E476" s="95"/>
      <c r="F476" s="95"/>
      <c r="G476" s="95"/>
      <c r="H476" s="9"/>
      <c r="I476" s="9"/>
      <c r="J476" s="9"/>
      <c r="K476" s="9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"/>
      <c r="X476" s="53"/>
      <c r="Y476" s="53"/>
      <c r="Z476" s="53"/>
      <c r="AA476" s="53"/>
      <c r="AB476" s="53"/>
      <c r="AC476" s="53"/>
      <c r="AD476" s="55"/>
    </row>
    <row r="477" spans="1:30" s="6" customFormat="1" ht="93.75" customHeight="1" x14ac:dyDescent="0.25">
      <c r="A477" s="51">
        <f>IF(OR(D477=0,D477=""),"",COUNTA($D$471:D477))</f>
        <v>5</v>
      </c>
      <c r="B477" s="9" t="s">
        <v>813</v>
      </c>
      <c r="C477" s="66" t="s">
        <v>289</v>
      </c>
      <c r="D477" s="58">
        <v>1967</v>
      </c>
      <c r="E477" s="59">
        <v>383</v>
      </c>
      <c r="F477" s="59">
        <v>216.3</v>
      </c>
      <c r="G477" s="67">
        <v>0</v>
      </c>
      <c r="H477" s="9" t="s">
        <v>725</v>
      </c>
      <c r="I477" s="74"/>
      <c r="J477" s="74"/>
      <c r="K477" s="9"/>
      <c r="L477" s="95">
        <f>677*E477</f>
        <v>259291</v>
      </c>
      <c r="M477" s="95">
        <f>3303*E477</f>
        <v>1265049</v>
      </c>
      <c r="N477" s="95">
        <f>430*E477</f>
        <v>164690</v>
      </c>
      <c r="O477" s="95">
        <f>668*E477</f>
        <v>255844</v>
      </c>
      <c r="P477" s="95"/>
      <c r="Q477" s="67"/>
      <c r="R477" s="95">
        <f>5074*E477</f>
        <v>1943342</v>
      </c>
      <c r="S477" s="67"/>
      <c r="T477" s="95">
        <f>4807*E477</f>
        <v>1841081</v>
      </c>
      <c r="U477" s="95">
        <f>130*E477</f>
        <v>49790</v>
      </c>
      <c r="V477" s="95">
        <f>34*E477</f>
        <v>13022</v>
      </c>
      <c r="W477" s="95">
        <f>(L477+M477+N477+O477+P477+Q477+R477+S477+T477+U477)*0.0214</f>
        <v>123672.46179999999</v>
      </c>
      <c r="X477" s="95">
        <f>L477+M477+N477+O477+P477+Q477+R477+S477+T477+U477+V477+W477</f>
        <v>5915781.4617999997</v>
      </c>
      <c r="Y477" s="9" t="s">
        <v>2659</v>
      </c>
      <c r="Z477" s="16">
        <v>0</v>
      </c>
      <c r="AA477" s="16">
        <v>0</v>
      </c>
      <c r="AB477" s="16">
        <v>0</v>
      </c>
      <c r="AC477" s="53">
        <f>X477-(Z477+AA477+AB477)</f>
        <v>5915781.4617999997</v>
      </c>
      <c r="AD477" s="55"/>
    </row>
    <row r="478" spans="1:30" s="6" customFormat="1" ht="93.75" customHeight="1" x14ac:dyDescent="0.25">
      <c r="A478" s="51">
        <f>IF(OR(D478=0,D478=""),"",COUNTA($D$471:D478))</f>
        <v>6</v>
      </c>
      <c r="B478" s="9" t="s">
        <v>815</v>
      </c>
      <c r="C478" s="11" t="s">
        <v>363</v>
      </c>
      <c r="D478" s="16">
        <v>1969</v>
      </c>
      <c r="E478" s="95">
        <v>443.5</v>
      </c>
      <c r="F478" s="95">
        <v>258.5</v>
      </c>
      <c r="G478" s="95">
        <v>97.57</v>
      </c>
      <c r="H478" s="9" t="s">
        <v>725</v>
      </c>
      <c r="I478" s="9"/>
      <c r="J478" s="9"/>
      <c r="K478" s="9"/>
      <c r="L478" s="95">
        <f>677*E478</f>
        <v>300249.5</v>
      </c>
      <c r="M478" s="95">
        <f>3303*E478</f>
        <v>1464880.5</v>
      </c>
      <c r="N478" s="95"/>
      <c r="O478" s="95">
        <f>668*E478</f>
        <v>296258</v>
      </c>
      <c r="P478" s="95">
        <f>556*E478</f>
        <v>246586</v>
      </c>
      <c r="Q478" s="95"/>
      <c r="R478" s="95"/>
      <c r="S478" s="95"/>
      <c r="T478" s="95">
        <f>4807*E478</f>
        <v>2131904.5</v>
      </c>
      <c r="U478" s="95">
        <f>130*E478</f>
        <v>57655</v>
      </c>
      <c r="V478" s="95"/>
      <c r="W478" s="95">
        <f>(L478+M478+N478+O478+P478+Q478+R478+S478+T478+U478)*0.0214</f>
        <v>96247.216899999999</v>
      </c>
      <c r="X478" s="95">
        <f>L478+M478+N478+O478+P478+Q478+R478+S478+T478+U478+V478+W478</f>
        <v>4593780.7169000003</v>
      </c>
      <c r="Y478" s="9" t="s">
        <v>2659</v>
      </c>
      <c r="Z478" s="16">
        <v>0</v>
      </c>
      <c r="AA478" s="16">
        <v>0</v>
      </c>
      <c r="AB478" s="16">
        <v>0</v>
      </c>
      <c r="AC478" s="53">
        <f>X478-(Z478+AA478+AB478)</f>
        <v>4593780.7169000003</v>
      </c>
      <c r="AD478" s="55"/>
    </row>
    <row r="479" spans="1:30" s="6" customFormat="1" ht="93.75" customHeight="1" x14ac:dyDescent="0.25">
      <c r="A479" s="51">
        <f>IF(OR(D479=0,D479=""),"",COUNTA($D$471:D479))</f>
        <v>7</v>
      </c>
      <c r="B479" s="9" t="s">
        <v>2326</v>
      </c>
      <c r="C479" s="11" t="s">
        <v>364</v>
      </c>
      <c r="D479" s="16">
        <v>1978</v>
      </c>
      <c r="E479" s="95">
        <v>275.49</v>
      </c>
      <c r="F479" s="95">
        <v>190.9</v>
      </c>
      <c r="G479" s="95">
        <v>60.6</v>
      </c>
      <c r="H479" s="9" t="s">
        <v>725</v>
      </c>
      <c r="I479" s="9"/>
      <c r="J479" s="9"/>
      <c r="K479" s="9"/>
      <c r="L479" s="95">
        <f>677*E479</f>
        <v>186506.73</v>
      </c>
      <c r="M479" s="95">
        <f>3303*E479</f>
        <v>909943.47</v>
      </c>
      <c r="N479" s="95"/>
      <c r="O479" s="95">
        <f>668*E479</f>
        <v>184027.32</v>
      </c>
      <c r="P479" s="95"/>
      <c r="Q479" s="95"/>
      <c r="R479" s="95">
        <f>5074*E479</f>
        <v>1397836.26</v>
      </c>
      <c r="S479" s="95"/>
      <c r="T479" s="95">
        <f>4807*E479</f>
        <v>1324280.43</v>
      </c>
      <c r="U479" s="95">
        <f>130*E479</f>
        <v>35813.700000000004</v>
      </c>
      <c r="V479" s="95"/>
      <c r="W479" s="95">
        <f>(L479+M479+N479+O479+P479+Q479+R479+S479+T479+U479)*0.0214</f>
        <v>86421.929273999995</v>
      </c>
      <c r="X479" s="95">
        <f>L479+M479+N479+O479+P479+Q479+R479+S479+T479+U479+V479+W479</f>
        <v>4124829.8392740004</v>
      </c>
      <c r="Y479" s="9" t="s">
        <v>2659</v>
      </c>
      <c r="Z479" s="16">
        <v>0</v>
      </c>
      <c r="AA479" s="16">
        <v>0</v>
      </c>
      <c r="AB479" s="16">
        <v>0</v>
      </c>
      <c r="AC479" s="53">
        <f>X479-(Z479+AA479+AB479)</f>
        <v>4124829.8392740004</v>
      </c>
      <c r="AD479" s="55"/>
    </row>
    <row r="480" spans="1:30" s="6" customFormat="1" ht="93.75" customHeight="1" x14ac:dyDescent="0.25">
      <c r="A480" s="51" t="str">
        <f>IF(OR(D480=0,D480=""),"",COUNTA($D$471:D480))</f>
        <v/>
      </c>
      <c r="B480" s="51"/>
      <c r="C480" s="11"/>
      <c r="D480" s="16"/>
      <c r="E480" s="54">
        <f>SUM(E477:E479)</f>
        <v>1101.99</v>
      </c>
      <c r="F480" s="54">
        <f>SUM(F477:F479)</f>
        <v>665.7</v>
      </c>
      <c r="G480" s="54">
        <f>SUM(G477:G479)</f>
        <v>158.16999999999999</v>
      </c>
      <c r="H480" s="9"/>
      <c r="I480" s="9"/>
      <c r="J480" s="9"/>
      <c r="K480" s="9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"/>
      <c r="X480" s="54">
        <f>SUM(X477:X479)</f>
        <v>14634392.017974</v>
      </c>
      <c r="Y480" s="54"/>
      <c r="Z480" s="54">
        <v>0</v>
      </c>
      <c r="AA480" s="56">
        <v>0</v>
      </c>
      <c r="AB480" s="56">
        <v>0</v>
      </c>
      <c r="AC480" s="54">
        <f>SUM(AC477:AC479)</f>
        <v>14634392.017974</v>
      </c>
      <c r="AD480" s="55"/>
    </row>
    <row r="481" spans="1:30" s="6" customFormat="1" ht="93.75" customHeight="1" x14ac:dyDescent="0.25">
      <c r="A481" s="51" t="str">
        <f>IF(OR(D481=0,D481=""),"",COUNTA($D$471:D481))</f>
        <v/>
      </c>
      <c r="B481" s="51"/>
      <c r="C481" s="52" t="s">
        <v>2679</v>
      </c>
      <c r="D481" s="16"/>
      <c r="E481" s="95"/>
      <c r="F481" s="95"/>
      <c r="G481" s="95"/>
      <c r="H481" s="9"/>
      <c r="I481" s="9"/>
      <c r="J481" s="9"/>
      <c r="K481" s="9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"/>
      <c r="X481" s="53"/>
      <c r="Y481" s="53"/>
      <c r="Z481" s="53"/>
      <c r="AA481" s="53"/>
      <c r="AB481" s="53"/>
      <c r="AC481" s="53"/>
      <c r="AD481" s="55"/>
    </row>
    <row r="482" spans="1:30" s="6" customFormat="1" ht="93.75" customHeight="1" x14ac:dyDescent="0.25">
      <c r="A482" s="51">
        <f>IF(OR(D482=0,D482=""),"",COUNTA($D$471:D482))</f>
        <v>8</v>
      </c>
      <c r="B482" s="9" t="s">
        <v>826</v>
      </c>
      <c r="C482" s="11" t="s">
        <v>365</v>
      </c>
      <c r="D482" s="16">
        <v>1969</v>
      </c>
      <c r="E482" s="95">
        <v>411.4</v>
      </c>
      <c r="F482" s="95">
        <v>394.4</v>
      </c>
      <c r="G482" s="95">
        <v>17</v>
      </c>
      <c r="H482" s="9" t="s">
        <v>725</v>
      </c>
      <c r="I482" s="9"/>
      <c r="J482" s="9"/>
      <c r="K482" s="9"/>
      <c r="L482" s="95">
        <f>677*E482</f>
        <v>278517.8</v>
      </c>
      <c r="M482" s="95"/>
      <c r="N482" s="95"/>
      <c r="O482" s="95"/>
      <c r="P482" s="95"/>
      <c r="Q482" s="95"/>
      <c r="R482" s="95">
        <f>5074*E482</f>
        <v>2087443.5999999999</v>
      </c>
      <c r="S482" s="95"/>
      <c r="T482" s="95">
        <f>4807*E482</f>
        <v>1977599.7999999998</v>
      </c>
      <c r="U482" s="95">
        <f>130*E482</f>
        <v>53482</v>
      </c>
      <c r="V482" s="95"/>
      <c r="W482" s="9"/>
      <c r="X482" s="95">
        <f t="shared" ref="X482:X487" si="81">L482+M482+N482+O482+P482+Q482+R482+S482+T482+U482+V482+W482</f>
        <v>4397043.1999999993</v>
      </c>
      <c r="Y482" s="9" t="s">
        <v>2659</v>
      </c>
      <c r="Z482" s="16">
        <v>0</v>
      </c>
      <c r="AA482" s="16">
        <v>0</v>
      </c>
      <c r="AB482" s="16">
        <v>0</v>
      </c>
      <c r="AC482" s="53">
        <f t="shared" ref="AC482:AC487" si="82">X482-(Z482+AA482+AB482)</f>
        <v>4397043.1999999993</v>
      </c>
      <c r="AD482" s="55"/>
    </row>
    <row r="483" spans="1:30" s="6" customFormat="1" ht="93.75" customHeight="1" x14ac:dyDescent="0.25">
      <c r="A483" s="51">
        <f>IF(OR(D483=0,D483=""),"",COUNTA($D$471:D483))</f>
        <v>9</v>
      </c>
      <c r="B483" s="9" t="s">
        <v>2327</v>
      </c>
      <c r="C483" s="11" t="s">
        <v>578</v>
      </c>
      <c r="D483" s="16">
        <v>1973</v>
      </c>
      <c r="E483" s="95">
        <v>658.1</v>
      </c>
      <c r="F483" s="9">
        <v>610.1</v>
      </c>
      <c r="G483" s="95">
        <v>48</v>
      </c>
      <c r="H483" s="9" t="s">
        <v>725</v>
      </c>
      <c r="I483" s="9"/>
      <c r="J483" s="9"/>
      <c r="K483" s="9"/>
      <c r="L483" s="95"/>
      <c r="M483" s="95"/>
      <c r="N483" s="95"/>
      <c r="O483" s="95"/>
      <c r="P483" s="95"/>
      <c r="Q483" s="95"/>
      <c r="R483" s="95">
        <f>5074*E483</f>
        <v>3339199.4</v>
      </c>
      <c r="S483" s="95"/>
      <c r="T483" s="95">
        <f>4807*E483</f>
        <v>3163486.7</v>
      </c>
      <c r="U483" s="95"/>
      <c r="V483" s="95"/>
      <c r="W483" s="9"/>
      <c r="X483" s="95">
        <f t="shared" si="81"/>
        <v>6502686.0999999996</v>
      </c>
      <c r="Y483" s="9" t="s">
        <v>2659</v>
      </c>
      <c r="Z483" s="16">
        <v>0</v>
      </c>
      <c r="AA483" s="16">
        <v>0</v>
      </c>
      <c r="AB483" s="16">
        <v>0</v>
      </c>
      <c r="AC483" s="53">
        <f t="shared" si="82"/>
        <v>6502686.0999999996</v>
      </c>
      <c r="AD483" s="55"/>
    </row>
    <row r="484" spans="1:30" s="6" customFormat="1" ht="93.75" customHeight="1" x14ac:dyDescent="0.25">
      <c r="A484" s="51">
        <f>IF(OR(D484=0,D484=""),"",COUNTA($D$471:D484))</f>
        <v>10</v>
      </c>
      <c r="B484" s="9" t="s">
        <v>819</v>
      </c>
      <c r="C484" s="11" t="s">
        <v>18</v>
      </c>
      <c r="D484" s="16">
        <v>1970</v>
      </c>
      <c r="E484" s="95">
        <v>992.8</v>
      </c>
      <c r="F484" s="95">
        <v>782.8</v>
      </c>
      <c r="G484" s="95">
        <v>210</v>
      </c>
      <c r="H484" s="9" t="s">
        <v>725</v>
      </c>
      <c r="I484" s="9"/>
      <c r="J484" s="9"/>
      <c r="K484" s="9"/>
      <c r="L484" s="95">
        <f>677*E484</f>
        <v>672125.6</v>
      </c>
      <c r="M484" s="95"/>
      <c r="N484" s="95"/>
      <c r="O484" s="95">
        <f>668*E484</f>
        <v>663190.4</v>
      </c>
      <c r="P484" s="95">
        <f>556*E484</f>
        <v>551996.79999999993</v>
      </c>
      <c r="Q484" s="95"/>
      <c r="R484" s="95"/>
      <c r="S484" s="95"/>
      <c r="T484" s="95"/>
      <c r="U484" s="95">
        <f>130*E484</f>
        <v>129064</v>
      </c>
      <c r="V484" s="95"/>
      <c r="W484" s="95"/>
      <c r="X484" s="95">
        <f t="shared" si="81"/>
        <v>2016376.7999999998</v>
      </c>
      <c r="Y484" s="9" t="s">
        <v>2659</v>
      </c>
      <c r="Z484" s="16">
        <v>0</v>
      </c>
      <c r="AA484" s="16">
        <v>0</v>
      </c>
      <c r="AB484" s="16">
        <v>0</v>
      </c>
      <c r="AC484" s="53">
        <f t="shared" si="82"/>
        <v>2016376.7999999998</v>
      </c>
      <c r="AD484" s="55"/>
    </row>
    <row r="485" spans="1:30" s="6" customFormat="1" ht="93.75" customHeight="1" x14ac:dyDescent="0.25">
      <c r="A485" s="51">
        <f>IF(OR(D485=0,D485=""),"",COUNTA($D$471:D485))</f>
        <v>11</v>
      </c>
      <c r="B485" s="9" t="s">
        <v>820</v>
      </c>
      <c r="C485" s="11" t="s">
        <v>413</v>
      </c>
      <c r="D485" s="16">
        <v>1970</v>
      </c>
      <c r="E485" s="95">
        <v>795.7</v>
      </c>
      <c r="F485" s="95">
        <v>734.5</v>
      </c>
      <c r="G485" s="95">
        <v>61.2</v>
      </c>
      <c r="H485" s="9" t="s">
        <v>725</v>
      </c>
      <c r="I485" s="9"/>
      <c r="J485" s="9"/>
      <c r="K485" s="9"/>
      <c r="L485" s="95">
        <f>677*E485</f>
        <v>538688.9</v>
      </c>
      <c r="M485" s="95"/>
      <c r="N485" s="95"/>
      <c r="O485" s="95">
        <f>668*E485</f>
        <v>531527.6</v>
      </c>
      <c r="P485" s="95"/>
      <c r="Q485" s="95"/>
      <c r="R485" s="95"/>
      <c r="S485" s="95"/>
      <c r="T485" s="95"/>
      <c r="U485" s="95">
        <f>130*E485</f>
        <v>103441</v>
      </c>
      <c r="V485" s="95"/>
      <c r="W485" s="9"/>
      <c r="X485" s="95">
        <f t="shared" si="81"/>
        <v>1173657.5</v>
      </c>
      <c r="Y485" s="9" t="s">
        <v>2659</v>
      </c>
      <c r="Z485" s="16">
        <v>0</v>
      </c>
      <c r="AA485" s="16">
        <v>0</v>
      </c>
      <c r="AB485" s="16">
        <v>0</v>
      </c>
      <c r="AC485" s="53">
        <f t="shared" si="82"/>
        <v>1173657.5</v>
      </c>
      <c r="AD485" s="55"/>
    </row>
    <row r="486" spans="1:30" s="6" customFormat="1" ht="93.75" customHeight="1" x14ac:dyDescent="0.25">
      <c r="A486" s="51">
        <f>IF(OR(D486=0,D486=""),"",COUNTA($D$471:D486))</f>
        <v>12</v>
      </c>
      <c r="B486" s="9" t="s">
        <v>821</v>
      </c>
      <c r="C486" s="11" t="s">
        <v>414</v>
      </c>
      <c r="D486" s="16">
        <v>1970</v>
      </c>
      <c r="E486" s="95">
        <v>420.9</v>
      </c>
      <c r="F486" s="95">
        <v>340</v>
      </c>
      <c r="G486" s="95">
        <v>80.900000000000006</v>
      </c>
      <c r="H486" s="9" t="s">
        <v>725</v>
      </c>
      <c r="I486" s="9"/>
      <c r="J486" s="9"/>
      <c r="K486" s="9"/>
      <c r="L486" s="95">
        <f>677*E486</f>
        <v>284949.3</v>
      </c>
      <c r="M486" s="95">
        <f>3303*E486</f>
        <v>1390232.7</v>
      </c>
      <c r="N486" s="95"/>
      <c r="O486" s="95">
        <f>668*E486</f>
        <v>281161.2</v>
      </c>
      <c r="P486" s="95"/>
      <c r="Q486" s="95"/>
      <c r="R486" s="95">
        <f>5074*E486</f>
        <v>2135646.6</v>
      </c>
      <c r="S486" s="95"/>
      <c r="T486" s="95">
        <f>4807*E486</f>
        <v>2023266.2999999998</v>
      </c>
      <c r="U486" s="95">
        <f>130*E486</f>
        <v>54717</v>
      </c>
      <c r="V486" s="95"/>
      <c r="W486" s="95"/>
      <c r="X486" s="95">
        <f t="shared" si="81"/>
        <v>6169973.0999999996</v>
      </c>
      <c r="Y486" s="9" t="s">
        <v>2659</v>
      </c>
      <c r="Z486" s="16">
        <v>0</v>
      </c>
      <c r="AA486" s="16">
        <v>0</v>
      </c>
      <c r="AB486" s="16">
        <v>0</v>
      </c>
      <c r="AC486" s="53">
        <f t="shared" si="82"/>
        <v>6169973.0999999996</v>
      </c>
      <c r="AD486" s="55"/>
    </row>
    <row r="487" spans="1:30" s="6" customFormat="1" ht="93.75" customHeight="1" x14ac:dyDescent="0.25">
      <c r="A487" s="51">
        <f>IF(OR(D487=0,D487=""),"",COUNTA($D$471:D487))</f>
        <v>13</v>
      </c>
      <c r="B487" s="9" t="s">
        <v>824</v>
      </c>
      <c r="C487" s="11" t="s">
        <v>415</v>
      </c>
      <c r="D487" s="16">
        <v>1970</v>
      </c>
      <c r="E487" s="95">
        <v>472.6</v>
      </c>
      <c r="F487" s="95">
        <v>458.2</v>
      </c>
      <c r="G487" s="95">
        <v>14.4</v>
      </c>
      <c r="H487" s="9" t="s">
        <v>725</v>
      </c>
      <c r="I487" s="9"/>
      <c r="J487" s="9"/>
      <c r="K487" s="9"/>
      <c r="L487" s="95">
        <f>677*E487</f>
        <v>319950.2</v>
      </c>
      <c r="M487" s="95"/>
      <c r="N487" s="95"/>
      <c r="O487" s="95">
        <f>668*E487</f>
        <v>315696.8</v>
      </c>
      <c r="P487" s="95"/>
      <c r="Q487" s="95"/>
      <c r="R487" s="95">
        <f>5074*E487</f>
        <v>2397972.4</v>
      </c>
      <c r="S487" s="95"/>
      <c r="T487" s="95">
        <f>4807*E487</f>
        <v>2271788.2000000002</v>
      </c>
      <c r="U487" s="95">
        <f>130*E487</f>
        <v>61438</v>
      </c>
      <c r="V487" s="95"/>
      <c r="W487" s="9"/>
      <c r="X487" s="95">
        <f t="shared" si="81"/>
        <v>5366845.5999999996</v>
      </c>
      <c r="Y487" s="9" t="s">
        <v>2659</v>
      </c>
      <c r="Z487" s="16">
        <v>0</v>
      </c>
      <c r="AA487" s="16">
        <v>0</v>
      </c>
      <c r="AB487" s="16">
        <v>0</v>
      </c>
      <c r="AC487" s="53">
        <f t="shared" si="82"/>
        <v>5366845.5999999996</v>
      </c>
      <c r="AD487" s="55"/>
    </row>
    <row r="488" spans="1:30" s="6" customFormat="1" ht="93.75" customHeight="1" x14ac:dyDescent="0.25">
      <c r="A488" s="51" t="str">
        <f>IF(OR(D488=0,D488=""),"",COUNTA($D$471:D488))</f>
        <v/>
      </c>
      <c r="B488" s="51"/>
      <c r="C488" s="11"/>
      <c r="D488" s="16"/>
      <c r="E488" s="54">
        <f>SUM(E482:E487)</f>
        <v>3751.5</v>
      </c>
      <c r="F488" s="54">
        <f>SUM(F482:F487)</f>
        <v>3320</v>
      </c>
      <c r="G488" s="54">
        <f>SUM(G482:G487)</f>
        <v>431.5</v>
      </c>
      <c r="H488" s="9"/>
      <c r="I488" s="9"/>
      <c r="J488" s="9"/>
      <c r="K488" s="9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"/>
      <c r="X488" s="54">
        <f>SUM(X482:X487)</f>
        <v>25626582.299999997</v>
      </c>
      <c r="Y488" s="54"/>
      <c r="Z488" s="54">
        <v>0</v>
      </c>
      <c r="AA488" s="56">
        <v>0</v>
      </c>
      <c r="AB488" s="56">
        <v>0</v>
      </c>
      <c r="AC488" s="54">
        <f>SUM(AC482:AC487)</f>
        <v>25626582.299999997</v>
      </c>
      <c r="AD488" s="55"/>
    </row>
    <row r="489" spans="1:30" s="6" customFormat="1" ht="93.75" customHeight="1" x14ac:dyDescent="0.25">
      <c r="A489" s="51" t="str">
        <f>IF(OR(D489=0,D489=""),"",COUNTA($D$471:D489))</f>
        <v/>
      </c>
      <c r="B489" s="51"/>
      <c r="C489" s="52" t="s">
        <v>2680</v>
      </c>
      <c r="D489" s="16"/>
      <c r="E489" s="95"/>
      <c r="F489" s="95"/>
      <c r="G489" s="95"/>
      <c r="H489" s="9"/>
      <c r="I489" s="9"/>
      <c r="J489" s="9"/>
      <c r="K489" s="9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"/>
      <c r="X489" s="53"/>
      <c r="Y489" s="53"/>
      <c r="Z489" s="53"/>
      <c r="AA489" s="53"/>
      <c r="AB489" s="53"/>
      <c r="AC489" s="53"/>
      <c r="AD489" s="55"/>
    </row>
    <row r="490" spans="1:30" s="6" customFormat="1" ht="93.75" customHeight="1" x14ac:dyDescent="0.25">
      <c r="A490" s="51">
        <f>IF(OR(D490=0,D490=""),"",COUNTA($D$471:D490))</f>
        <v>14</v>
      </c>
      <c r="B490" s="9" t="s">
        <v>835</v>
      </c>
      <c r="C490" s="11" t="s">
        <v>416</v>
      </c>
      <c r="D490" s="16">
        <v>1970</v>
      </c>
      <c r="E490" s="95">
        <v>714.8</v>
      </c>
      <c r="F490" s="95">
        <v>626.29999999999995</v>
      </c>
      <c r="G490" s="95">
        <v>0</v>
      </c>
      <c r="H490" s="9" t="s">
        <v>725</v>
      </c>
      <c r="I490" s="9"/>
      <c r="J490" s="9"/>
      <c r="K490" s="9"/>
      <c r="L490" s="95">
        <f>677*E490</f>
        <v>483919.6</v>
      </c>
      <c r="M490" s="95">
        <f>3303*E490</f>
        <v>2360984.4</v>
      </c>
      <c r="N490" s="95">
        <f>430*E490</f>
        <v>307364</v>
      </c>
      <c r="O490" s="95">
        <f>668*E490</f>
        <v>477486.39999999997</v>
      </c>
      <c r="P490" s="95">
        <f>556*E490</f>
        <v>397428.8</v>
      </c>
      <c r="Q490" s="95"/>
      <c r="R490" s="95">
        <f>5074*E490</f>
        <v>3626895.1999999997</v>
      </c>
      <c r="S490" s="95"/>
      <c r="T490" s="95">
        <f>4807*E490</f>
        <v>3436043.5999999996</v>
      </c>
      <c r="U490" s="95">
        <f>130*E490</f>
        <v>92924</v>
      </c>
      <c r="V490" s="95">
        <f>34*E490</f>
        <v>24303.199999999997</v>
      </c>
      <c r="W490" s="95">
        <f>(L490+M490+N490+O490+P490+Q490+R490+S490+T490+U490)*0.0214</f>
        <v>239317.1844</v>
      </c>
      <c r="X490" s="95">
        <f t="shared" ref="X490:X499" si="83">L490+M490+N490+O490+P490+Q490+R490+S490+T490+U490+V490+W490</f>
        <v>11446666.384399999</v>
      </c>
      <c r="Y490" s="9" t="s">
        <v>2659</v>
      </c>
      <c r="Z490" s="16">
        <v>0</v>
      </c>
      <c r="AA490" s="16">
        <v>0</v>
      </c>
      <c r="AB490" s="16">
        <v>0</v>
      </c>
      <c r="AC490" s="53">
        <f t="shared" ref="AC490:AC499" si="84">X490-(Z490+AA490+AB490)</f>
        <v>11446666.384399999</v>
      </c>
      <c r="AD490" s="55"/>
    </row>
    <row r="491" spans="1:30" s="6" customFormat="1" ht="93.75" customHeight="1" x14ac:dyDescent="0.25">
      <c r="A491" s="51">
        <f>IF(OR(D491=0,D491=""),"",COUNTA($D$471:D491))</f>
        <v>15</v>
      </c>
      <c r="B491" s="9" t="s">
        <v>2328</v>
      </c>
      <c r="C491" s="11" t="s">
        <v>2252</v>
      </c>
      <c r="D491" s="16">
        <v>1987</v>
      </c>
      <c r="E491" s="95">
        <v>653.5</v>
      </c>
      <c r="F491" s="95">
        <v>417</v>
      </c>
      <c r="G491" s="95">
        <v>0</v>
      </c>
      <c r="H491" s="9" t="s">
        <v>725</v>
      </c>
      <c r="I491" s="9"/>
      <c r="J491" s="9"/>
      <c r="K491" s="9"/>
      <c r="L491" s="95"/>
      <c r="M491" s="95"/>
      <c r="N491" s="95"/>
      <c r="O491" s="95"/>
      <c r="P491" s="95"/>
      <c r="Q491" s="95"/>
      <c r="R491" s="95">
        <f>5074*E491</f>
        <v>3315859</v>
      </c>
      <c r="S491" s="95"/>
      <c r="T491" s="95"/>
      <c r="U491" s="95"/>
      <c r="V491" s="95"/>
      <c r="W491" s="95"/>
      <c r="X491" s="95">
        <f t="shared" si="83"/>
        <v>3315859</v>
      </c>
      <c r="Y491" s="9" t="s">
        <v>2659</v>
      </c>
      <c r="Z491" s="16">
        <v>0</v>
      </c>
      <c r="AA491" s="16">
        <v>0</v>
      </c>
      <c r="AB491" s="16">
        <v>0</v>
      </c>
      <c r="AC491" s="53">
        <f t="shared" si="84"/>
        <v>3315859</v>
      </c>
      <c r="AD491" s="55"/>
    </row>
    <row r="492" spans="1:30" s="6" customFormat="1" ht="93.75" customHeight="1" x14ac:dyDescent="0.25">
      <c r="A492" s="51">
        <f>IF(OR(D492=0,D492=""),"",COUNTA($D$471:D492))</f>
        <v>16</v>
      </c>
      <c r="B492" s="9" t="s">
        <v>2066</v>
      </c>
      <c r="C492" s="11" t="s">
        <v>2030</v>
      </c>
      <c r="D492" s="16">
        <v>1985</v>
      </c>
      <c r="E492" s="95">
        <v>1306.5999999999999</v>
      </c>
      <c r="F492" s="95">
        <v>1006.6</v>
      </c>
      <c r="G492" s="95">
        <v>0</v>
      </c>
      <c r="H492" s="9" t="s">
        <v>727</v>
      </c>
      <c r="I492" s="9"/>
      <c r="J492" s="9"/>
      <c r="K492" s="9"/>
      <c r="L492" s="95"/>
      <c r="M492" s="95"/>
      <c r="N492" s="95"/>
      <c r="O492" s="95"/>
      <c r="P492" s="95"/>
      <c r="Q492" s="95"/>
      <c r="R492" s="95">
        <f>5074*E492</f>
        <v>6629688.3999999994</v>
      </c>
      <c r="S492" s="95"/>
      <c r="T492" s="95"/>
      <c r="U492" s="95"/>
      <c r="V492" s="95"/>
      <c r="W492" s="95"/>
      <c r="X492" s="95">
        <f t="shared" si="83"/>
        <v>6629688.3999999994</v>
      </c>
      <c r="Y492" s="9" t="s">
        <v>2659</v>
      </c>
      <c r="Z492" s="16">
        <v>0</v>
      </c>
      <c r="AA492" s="16">
        <v>0</v>
      </c>
      <c r="AB492" s="16">
        <v>0</v>
      </c>
      <c r="AC492" s="53">
        <f t="shared" si="84"/>
        <v>6629688.3999999994</v>
      </c>
      <c r="AD492" s="55"/>
    </row>
    <row r="493" spans="1:30" s="6" customFormat="1" ht="93.75" customHeight="1" x14ac:dyDescent="0.25">
      <c r="A493" s="51">
        <f>IF(OR(D493=0,D493=""),"",COUNTA($D$471:D493))</f>
        <v>17</v>
      </c>
      <c r="B493" s="9" t="s">
        <v>2067</v>
      </c>
      <c r="C493" s="11" t="s">
        <v>2031</v>
      </c>
      <c r="D493" s="16">
        <v>1989</v>
      </c>
      <c r="E493" s="95">
        <v>630.1</v>
      </c>
      <c r="F493" s="95">
        <v>573.79999999999995</v>
      </c>
      <c r="G493" s="95">
        <v>0</v>
      </c>
      <c r="H493" s="9" t="s">
        <v>725</v>
      </c>
      <c r="I493" s="9"/>
      <c r="J493" s="9"/>
      <c r="K493" s="9"/>
      <c r="L493" s="95"/>
      <c r="M493" s="95"/>
      <c r="N493" s="95"/>
      <c r="O493" s="95"/>
      <c r="P493" s="95"/>
      <c r="Q493" s="95"/>
      <c r="R493" s="95">
        <f>5074*E493</f>
        <v>3197127.4</v>
      </c>
      <c r="S493" s="95"/>
      <c r="T493" s="95"/>
      <c r="U493" s="95"/>
      <c r="V493" s="95"/>
      <c r="W493" s="95"/>
      <c r="X493" s="95">
        <f t="shared" si="83"/>
        <v>3197127.4</v>
      </c>
      <c r="Y493" s="9" t="s">
        <v>2659</v>
      </c>
      <c r="Z493" s="16">
        <v>0</v>
      </c>
      <c r="AA493" s="16">
        <v>0</v>
      </c>
      <c r="AB493" s="16">
        <v>0</v>
      </c>
      <c r="AC493" s="53">
        <f t="shared" si="84"/>
        <v>3197127.4</v>
      </c>
      <c r="AD493" s="55"/>
    </row>
    <row r="494" spans="1:30" s="6" customFormat="1" ht="93.75" customHeight="1" x14ac:dyDescent="0.25">
      <c r="A494" s="51">
        <f>IF(OR(D494=0,D494=""),"",COUNTA($D$471:D494))</f>
        <v>18</v>
      </c>
      <c r="B494" s="9" t="s">
        <v>2329</v>
      </c>
      <c r="C494" s="11" t="s">
        <v>2224</v>
      </c>
      <c r="D494" s="16">
        <v>1982</v>
      </c>
      <c r="E494" s="95">
        <v>812.7</v>
      </c>
      <c r="F494" s="95">
        <v>612</v>
      </c>
      <c r="G494" s="95">
        <v>0</v>
      </c>
      <c r="H494" s="9" t="s">
        <v>725</v>
      </c>
      <c r="I494" s="9"/>
      <c r="J494" s="9"/>
      <c r="K494" s="9"/>
      <c r="L494" s="95"/>
      <c r="M494" s="95"/>
      <c r="N494" s="95"/>
      <c r="O494" s="95"/>
      <c r="P494" s="95"/>
      <c r="Q494" s="95"/>
      <c r="R494" s="95">
        <f>5074*E494</f>
        <v>4123639.8000000003</v>
      </c>
      <c r="S494" s="95"/>
      <c r="T494" s="95"/>
      <c r="U494" s="95"/>
      <c r="V494" s="95"/>
      <c r="W494" s="95"/>
      <c r="X494" s="95">
        <f t="shared" si="83"/>
        <v>4123639.8000000003</v>
      </c>
      <c r="Y494" s="9" t="s">
        <v>2659</v>
      </c>
      <c r="Z494" s="16">
        <v>0</v>
      </c>
      <c r="AA494" s="16">
        <v>0</v>
      </c>
      <c r="AB494" s="16">
        <v>0</v>
      </c>
      <c r="AC494" s="53">
        <f t="shared" si="84"/>
        <v>4123639.8000000003</v>
      </c>
      <c r="AD494" s="55"/>
    </row>
    <row r="495" spans="1:30" s="6" customFormat="1" ht="93.75" customHeight="1" x14ac:dyDescent="0.25">
      <c r="A495" s="51">
        <f>IF(OR(D495=0,D495=""),"",COUNTA($D$471:D495))</f>
        <v>19</v>
      </c>
      <c r="B495" s="9" t="s">
        <v>2330</v>
      </c>
      <c r="C495" s="11" t="s">
        <v>2225</v>
      </c>
      <c r="D495" s="16">
        <v>1981</v>
      </c>
      <c r="E495" s="95">
        <v>2070.9</v>
      </c>
      <c r="F495" s="95">
        <v>1770</v>
      </c>
      <c r="G495" s="95">
        <v>0</v>
      </c>
      <c r="H495" s="9" t="s">
        <v>729</v>
      </c>
      <c r="I495" s="9"/>
      <c r="J495" s="9"/>
      <c r="K495" s="9"/>
      <c r="L495" s="95"/>
      <c r="M495" s="95"/>
      <c r="N495" s="95"/>
      <c r="O495" s="95"/>
      <c r="P495" s="95"/>
      <c r="Q495" s="95"/>
      <c r="R495" s="95">
        <f>2338*E495</f>
        <v>4841764.2</v>
      </c>
      <c r="S495" s="95"/>
      <c r="T495" s="95"/>
      <c r="U495" s="95"/>
      <c r="V495" s="95"/>
      <c r="W495" s="95"/>
      <c r="X495" s="95">
        <f t="shared" si="83"/>
        <v>4841764.2</v>
      </c>
      <c r="Y495" s="9" t="s">
        <v>2659</v>
      </c>
      <c r="Z495" s="16">
        <v>0</v>
      </c>
      <c r="AA495" s="16">
        <v>0</v>
      </c>
      <c r="AB495" s="16">
        <v>0</v>
      </c>
      <c r="AC495" s="53">
        <f t="shared" si="84"/>
        <v>4841764.2</v>
      </c>
      <c r="AD495" s="55"/>
    </row>
    <row r="496" spans="1:30" s="6" customFormat="1" ht="93.75" customHeight="1" x14ac:dyDescent="0.25">
      <c r="A496" s="51">
        <f>IF(OR(D496=0,D496=""),"",COUNTA($D$471:D496))</f>
        <v>20</v>
      </c>
      <c r="B496" s="9" t="s">
        <v>2068</v>
      </c>
      <c r="C496" s="11" t="s">
        <v>2049</v>
      </c>
      <c r="D496" s="16">
        <v>1987</v>
      </c>
      <c r="E496" s="95">
        <v>843.1</v>
      </c>
      <c r="F496" s="95">
        <v>497.5</v>
      </c>
      <c r="G496" s="95">
        <v>0</v>
      </c>
      <c r="H496" s="9" t="s">
        <v>725</v>
      </c>
      <c r="I496" s="9"/>
      <c r="J496" s="9"/>
      <c r="K496" s="9"/>
      <c r="L496" s="95"/>
      <c r="M496" s="95"/>
      <c r="N496" s="95"/>
      <c r="O496" s="95"/>
      <c r="P496" s="95"/>
      <c r="Q496" s="95"/>
      <c r="R496" s="95">
        <f>5074*E496</f>
        <v>4277889.4000000004</v>
      </c>
      <c r="S496" s="95"/>
      <c r="T496" s="95"/>
      <c r="U496" s="95"/>
      <c r="V496" s="95"/>
      <c r="W496" s="95"/>
      <c r="X496" s="95">
        <f t="shared" si="83"/>
        <v>4277889.4000000004</v>
      </c>
      <c r="Y496" s="9" t="s">
        <v>2659</v>
      </c>
      <c r="Z496" s="16">
        <v>0</v>
      </c>
      <c r="AA496" s="16">
        <v>0</v>
      </c>
      <c r="AB496" s="16">
        <v>0</v>
      </c>
      <c r="AC496" s="53">
        <f t="shared" si="84"/>
        <v>4277889.4000000004</v>
      </c>
      <c r="AD496" s="55"/>
    </row>
    <row r="497" spans="1:30" s="6" customFormat="1" ht="93.75" customHeight="1" x14ac:dyDescent="0.25">
      <c r="A497" s="51">
        <f>IF(OR(D497=0,D497=""),"",COUNTA($D$471:D497))</f>
        <v>21</v>
      </c>
      <c r="B497" s="9" t="s">
        <v>2069</v>
      </c>
      <c r="C497" s="11" t="s">
        <v>2050</v>
      </c>
      <c r="D497" s="16">
        <v>1979</v>
      </c>
      <c r="E497" s="95">
        <v>719.6</v>
      </c>
      <c r="F497" s="95">
        <v>454.2</v>
      </c>
      <c r="G497" s="95">
        <v>0</v>
      </c>
      <c r="H497" s="9" t="s">
        <v>725</v>
      </c>
      <c r="I497" s="9"/>
      <c r="J497" s="9"/>
      <c r="K497" s="9"/>
      <c r="L497" s="95"/>
      <c r="M497" s="95"/>
      <c r="N497" s="95"/>
      <c r="O497" s="95"/>
      <c r="P497" s="95"/>
      <c r="Q497" s="95"/>
      <c r="R497" s="95">
        <f>5074*E497</f>
        <v>3651250.4</v>
      </c>
      <c r="S497" s="95"/>
      <c r="T497" s="95"/>
      <c r="U497" s="95"/>
      <c r="V497" s="95"/>
      <c r="W497" s="95"/>
      <c r="X497" s="95">
        <f t="shared" si="83"/>
        <v>3651250.4</v>
      </c>
      <c r="Y497" s="9" t="s">
        <v>2659</v>
      </c>
      <c r="Z497" s="16">
        <v>0</v>
      </c>
      <c r="AA497" s="16">
        <v>0</v>
      </c>
      <c r="AB497" s="16">
        <v>0</v>
      </c>
      <c r="AC497" s="53">
        <f t="shared" si="84"/>
        <v>3651250.4</v>
      </c>
      <c r="AD497" s="55"/>
    </row>
    <row r="498" spans="1:30" s="6" customFormat="1" ht="93.75" customHeight="1" x14ac:dyDescent="0.25">
      <c r="A498" s="51">
        <f>IF(OR(D498=0,D498=""),"",COUNTA($D$471:D498))</f>
        <v>22</v>
      </c>
      <c r="B498" s="9" t="s">
        <v>836</v>
      </c>
      <c r="C498" s="11" t="s">
        <v>417</v>
      </c>
      <c r="D498" s="16">
        <v>1970</v>
      </c>
      <c r="E498" s="95">
        <v>682.5</v>
      </c>
      <c r="F498" s="95">
        <v>451.4</v>
      </c>
      <c r="G498" s="95">
        <v>0</v>
      </c>
      <c r="H498" s="9" t="s">
        <v>725</v>
      </c>
      <c r="I498" s="9"/>
      <c r="J498" s="9"/>
      <c r="K498" s="9"/>
      <c r="L498" s="95">
        <f>677*E498</f>
        <v>462052.5</v>
      </c>
      <c r="M498" s="95"/>
      <c r="N498" s="95">
        <f>430*E498</f>
        <v>293475</v>
      </c>
      <c r="O498" s="95">
        <f>668*E498</f>
        <v>455910</v>
      </c>
      <c r="P498" s="95">
        <f>556*E498</f>
        <v>379470</v>
      </c>
      <c r="Q498" s="95"/>
      <c r="R498" s="95">
        <f>5074*E498</f>
        <v>3463005</v>
      </c>
      <c r="S498" s="95"/>
      <c r="T498" s="95">
        <f>4807*E498</f>
        <v>3280777.5</v>
      </c>
      <c r="U498" s="95">
        <f>130*E498</f>
        <v>88725</v>
      </c>
      <c r="V498" s="95">
        <f>34*E498</f>
        <v>23205</v>
      </c>
      <c r="W498" s="95">
        <f>(L498+M498+N498+O498+P498+Q498+R498+S498+T498+U498)*0.0214</f>
        <v>180261.08099999998</v>
      </c>
      <c r="X498" s="95">
        <f t="shared" si="83"/>
        <v>8626881.0810000002</v>
      </c>
      <c r="Y498" s="9" t="s">
        <v>2659</v>
      </c>
      <c r="Z498" s="16">
        <v>0</v>
      </c>
      <c r="AA498" s="16">
        <v>0</v>
      </c>
      <c r="AB498" s="16">
        <v>0</v>
      </c>
      <c r="AC498" s="53">
        <f t="shared" si="84"/>
        <v>8626881.0810000002</v>
      </c>
      <c r="AD498" s="55"/>
    </row>
    <row r="499" spans="1:30" s="6" customFormat="1" ht="93.75" customHeight="1" x14ac:dyDescent="0.25">
      <c r="A499" s="51">
        <f>IF(OR(D499=0,D499=""),"",COUNTA($D$471:D499))</f>
        <v>23</v>
      </c>
      <c r="B499" s="9" t="s">
        <v>837</v>
      </c>
      <c r="C499" s="11" t="s">
        <v>418</v>
      </c>
      <c r="D499" s="16">
        <v>1970</v>
      </c>
      <c r="E499" s="95">
        <v>405.2</v>
      </c>
      <c r="F499" s="95">
        <v>365.6</v>
      </c>
      <c r="G499" s="95">
        <v>0</v>
      </c>
      <c r="H499" s="9" t="s">
        <v>725</v>
      </c>
      <c r="I499" s="9"/>
      <c r="J499" s="9"/>
      <c r="K499" s="9"/>
      <c r="L499" s="95">
        <f>677*E499</f>
        <v>274320.39999999997</v>
      </c>
      <c r="M499" s="95"/>
      <c r="N499" s="95"/>
      <c r="O499" s="95">
        <f>668*E499</f>
        <v>270673.59999999998</v>
      </c>
      <c r="P499" s="95">
        <f>556*E499</f>
        <v>225291.19999999998</v>
      </c>
      <c r="Q499" s="95"/>
      <c r="R499" s="95">
        <f>5074*E499</f>
        <v>2055984.8</v>
      </c>
      <c r="S499" s="95"/>
      <c r="T499" s="95">
        <f>4807*E499</f>
        <v>1947796.4</v>
      </c>
      <c r="U499" s="95">
        <f>130*E499</f>
        <v>52676</v>
      </c>
      <c r="V499" s="95"/>
      <c r="W499" s="95">
        <f>(L499+M499+N499+O499+P499+Q499+R499+S499+T499+U499)*0.0214</f>
        <v>103292.28736</v>
      </c>
      <c r="X499" s="95">
        <f t="shared" si="83"/>
        <v>4930034.6873600008</v>
      </c>
      <c r="Y499" s="9" t="s">
        <v>2659</v>
      </c>
      <c r="Z499" s="16">
        <v>0</v>
      </c>
      <c r="AA499" s="16">
        <v>0</v>
      </c>
      <c r="AB499" s="16">
        <v>0</v>
      </c>
      <c r="AC499" s="53">
        <f t="shared" si="84"/>
        <v>4930034.6873600008</v>
      </c>
      <c r="AD499" s="55"/>
    </row>
    <row r="500" spans="1:30" s="6" customFormat="1" ht="93.75" customHeight="1" x14ac:dyDescent="0.25">
      <c r="A500" s="51" t="str">
        <f>IF(OR(D500=0,D500=""),"",COUNTA($D$471:D500))</f>
        <v/>
      </c>
      <c r="B500" s="51"/>
      <c r="C500" s="11"/>
      <c r="D500" s="16"/>
      <c r="E500" s="54">
        <f>SUM(E490:E499)</f>
        <v>8839.0000000000018</v>
      </c>
      <c r="F500" s="54">
        <f>SUM(F490:F499)</f>
        <v>6774.4</v>
      </c>
      <c r="G500" s="54">
        <f>SUM(G490:G499)</f>
        <v>0</v>
      </c>
      <c r="H500" s="9"/>
      <c r="I500" s="9"/>
      <c r="J500" s="9"/>
      <c r="K500" s="9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54">
        <f>SUM(X490:X499)</f>
        <v>55040800.752760001</v>
      </c>
      <c r="Y500" s="54"/>
      <c r="Z500" s="54">
        <v>0</v>
      </c>
      <c r="AA500" s="56">
        <v>0</v>
      </c>
      <c r="AB500" s="56">
        <v>0</v>
      </c>
      <c r="AC500" s="54">
        <f>SUM(AC490:AC499)</f>
        <v>55040800.752760001</v>
      </c>
      <c r="AD500" s="55"/>
    </row>
    <row r="501" spans="1:30" s="6" customFormat="1" ht="93.75" customHeight="1" x14ac:dyDescent="0.25">
      <c r="A501" s="51" t="str">
        <f>IF(OR(D501=0,D501=""),"",COUNTA($D$471:D501))</f>
        <v/>
      </c>
      <c r="B501" s="51"/>
      <c r="C501" s="52" t="s">
        <v>2681</v>
      </c>
      <c r="D501" s="16"/>
      <c r="E501" s="54"/>
      <c r="F501" s="54"/>
      <c r="G501" s="54"/>
      <c r="H501" s="9"/>
      <c r="I501" s="9"/>
      <c r="J501" s="9"/>
      <c r="K501" s="9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54"/>
      <c r="Y501" s="54"/>
      <c r="Z501" s="54"/>
      <c r="AA501" s="56"/>
      <c r="AB501" s="56"/>
      <c r="AC501" s="54"/>
      <c r="AD501" s="55"/>
    </row>
    <row r="502" spans="1:30" s="6" customFormat="1" ht="93.75" customHeight="1" x14ac:dyDescent="0.25">
      <c r="A502" s="51">
        <f>IF(OR(D502=0,D502=""),"",COUNTA($D$471:D502))</f>
        <v>24</v>
      </c>
      <c r="B502" s="9" t="s">
        <v>2070</v>
      </c>
      <c r="C502" s="11" t="s">
        <v>1989</v>
      </c>
      <c r="D502" s="16">
        <v>1990</v>
      </c>
      <c r="E502" s="95">
        <v>990.6</v>
      </c>
      <c r="F502" s="95">
        <v>567.70000000000005</v>
      </c>
      <c r="G502" s="95">
        <v>422.9</v>
      </c>
      <c r="H502" s="9" t="s">
        <v>725</v>
      </c>
      <c r="I502" s="9"/>
      <c r="J502" s="9"/>
      <c r="K502" s="9"/>
      <c r="L502" s="95"/>
      <c r="M502" s="95"/>
      <c r="N502" s="95"/>
      <c r="O502" s="95"/>
      <c r="P502" s="95"/>
      <c r="Q502" s="95"/>
      <c r="R502" s="95">
        <f>5074*E502</f>
        <v>5026304.4000000004</v>
      </c>
      <c r="S502" s="95"/>
      <c r="T502" s="95"/>
      <c r="U502" s="95"/>
      <c r="V502" s="95"/>
      <c r="W502" s="95"/>
      <c r="X502" s="95">
        <f>L502+M502+N502+O502+P502+Q502+R502+S502+T502+U502+V502+W502</f>
        <v>5026304.4000000004</v>
      </c>
      <c r="Y502" s="9" t="s">
        <v>2659</v>
      </c>
      <c r="Z502" s="16">
        <v>0</v>
      </c>
      <c r="AA502" s="16">
        <v>0</v>
      </c>
      <c r="AB502" s="16">
        <v>0</v>
      </c>
      <c r="AC502" s="53">
        <f>X502-(Z502+AA502+AB502)</f>
        <v>5026304.4000000004</v>
      </c>
      <c r="AD502" s="55"/>
    </row>
    <row r="503" spans="1:30" s="6" customFormat="1" ht="93.75" customHeight="1" x14ac:dyDescent="0.25">
      <c r="A503" s="51"/>
      <c r="B503" s="9"/>
      <c r="C503" s="11" t="s">
        <v>2615</v>
      </c>
      <c r="D503" s="16">
        <v>1974</v>
      </c>
      <c r="E503" s="95">
        <v>1353.4</v>
      </c>
      <c r="F503" s="95">
        <v>766.8</v>
      </c>
      <c r="G503" s="95">
        <v>586.6</v>
      </c>
      <c r="H503" s="9" t="s">
        <v>725</v>
      </c>
      <c r="I503" s="9"/>
      <c r="J503" s="9"/>
      <c r="K503" s="9"/>
      <c r="L503" s="95"/>
      <c r="M503" s="95"/>
      <c r="N503" s="95"/>
      <c r="O503" s="95">
        <f t="shared" ref="O503" si="85">668*E503</f>
        <v>904071.20000000007</v>
      </c>
      <c r="P503" s="95">
        <f>556*E503</f>
        <v>752490.4</v>
      </c>
      <c r="Q503" s="95"/>
      <c r="R503" s="95"/>
      <c r="S503" s="95"/>
      <c r="T503" s="95"/>
      <c r="U503" s="95"/>
      <c r="V503" s="95"/>
      <c r="W503" s="95"/>
      <c r="X503" s="95">
        <f>L503+M503+N503+O503+P503+Q503+R503+S503+T503+U503+V503+W503</f>
        <v>1656561.6</v>
      </c>
      <c r="Y503" s="9" t="s">
        <v>2659</v>
      </c>
      <c r="Z503" s="16">
        <v>0</v>
      </c>
      <c r="AA503" s="16">
        <v>0</v>
      </c>
      <c r="AB503" s="16">
        <v>0</v>
      </c>
      <c r="AC503" s="53">
        <f>X503-(Z503+AA503+AB503)</f>
        <v>1656561.6</v>
      </c>
      <c r="AD503" s="55"/>
    </row>
    <row r="504" spans="1:30" s="6" customFormat="1" ht="93.75" customHeight="1" x14ac:dyDescent="0.25">
      <c r="A504" s="51">
        <f>IF(OR(D504=0,D504=""),"",COUNTA($D$471:D504))</f>
        <v>26</v>
      </c>
      <c r="B504" s="9" t="s">
        <v>2331</v>
      </c>
      <c r="C504" s="11" t="s">
        <v>2253</v>
      </c>
      <c r="D504" s="16">
        <v>1990</v>
      </c>
      <c r="E504" s="95">
        <v>1327.8</v>
      </c>
      <c r="F504" s="95">
        <v>947.5</v>
      </c>
      <c r="G504" s="95">
        <v>0</v>
      </c>
      <c r="H504" s="9" t="s">
        <v>727</v>
      </c>
      <c r="I504" s="9"/>
      <c r="J504" s="9"/>
      <c r="K504" s="9"/>
      <c r="L504" s="95">
        <f>677*E504</f>
        <v>898920.6</v>
      </c>
      <c r="M504" s="95"/>
      <c r="N504" s="95"/>
      <c r="O504" s="95">
        <f>668*E504</f>
        <v>886970.4</v>
      </c>
      <c r="P504" s="95">
        <f>556*E504</f>
        <v>738256.79999999993</v>
      </c>
      <c r="Q504" s="95"/>
      <c r="R504" s="95">
        <f>5074*E504</f>
        <v>6737257.2000000002</v>
      </c>
      <c r="S504" s="95">
        <f>187*E504</f>
        <v>248298.6</v>
      </c>
      <c r="T504" s="95">
        <f>4807*E504</f>
        <v>6382734.5999999996</v>
      </c>
      <c r="U504" s="95">
        <f>130*E504</f>
        <v>172614</v>
      </c>
      <c r="V504" s="95"/>
      <c r="W504" s="95"/>
      <c r="X504" s="95">
        <f>L504+M504+N504+O504+P504+Q504+R504+S504+T504+U504+V504+W504</f>
        <v>16065052.199999999</v>
      </c>
      <c r="Y504" s="9" t="s">
        <v>2659</v>
      </c>
      <c r="Z504" s="16">
        <v>0</v>
      </c>
      <c r="AA504" s="16">
        <v>0</v>
      </c>
      <c r="AB504" s="16">
        <v>0</v>
      </c>
      <c r="AC504" s="53">
        <f>X504-(Z504+AA504+AB504)</f>
        <v>16065052.199999999</v>
      </c>
      <c r="AD504" s="55"/>
    </row>
    <row r="505" spans="1:30" s="6" customFormat="1" ht="93.75" customHeight="1" x14ac:dyDescent="0.25">
      <c r="A505" s="51">
        <f>IF(OR(D505=0,D505=""),"",COUNTA($D$471:D505))</f>
        <v>27</v>
      </c>
      <c r="B505" s="9" t="s">
        <v>2332</v>
      </c>
      <c r="C505" s="11" t="s">
        <v>2254</v>
      </c>
      <c r="D505" s="16">
        <v>1984</v>
      </c>
      <c r="E505" s="95">
        <v>257.10000000000002</v>
      </c>
      <c r="F505" s="95">
        <v>257.10000000000002</v>
      </c>
      <c r="G505" s="95">
        <v>0</v>
      </c>
      <c r="H505" s="9" t="s">
        <v>725</v>
      </c>
      <c r="I505" s="9"/>
      <c r="J505" s="9"/>
      <c r="K505" s="9"/>
      <c r="L505" s="95">
        <f>677*E505</f>
        <v>174056.7</v>
      </c>
      <c r="M505" s="95"/>
      <c r="N505" s="95"/>
      <c r="O505" s="95">
        <f>668*E505</f>
        <v>171742.80000000002</v>
      </c>
      <c r="P505" s="95">
        <f>556*E505</f>
        <v>142947.6</v>
      </c>
      <c r="Q505" s="95"/>
      <c r="R505" s="95">
        <f>5074*E505</f>
        <v>1304525.4000000001</v>
      </c>
      <c r="S505" s="95"/>
      <c r="T505" s="95">
        <f>4807*E505</f>
        <v>1235879.7000000002</v>
      </c>
      <c r="U505" s="95">
        <f>130*E505</f>
        <v>33423</v>
      </c>
      <c r="V505" s="95"/>
      <c r="W505" s="95"/>
      <c r="X505" s="95">
        <f>L505+M505+N505+O505+P505+Q505+R505+S505+T505+U505+V505+W505</f>
        <v>3062575.2</v>
      </c>
      <c r="Y505" s="9" t="s">
        <v>2659</v>
      </c>
      <c r="Z505" s="16">
        <v>0</v>
      </c>
      <c r="AA505" s="16">
        <v>0</v>
      </c>
      <c r="AB505" s="16">
        <v>0</v>
      </c>
      <c r="AC505" s="53">
        <f>X505-(Z505+AA505+AB505)</f>
        <v>3062575.2</v>
      </c>
      <c r="AD505" s="55"/>
    </row>
    <row r="506" spans="1:30" s="6" customFormat="1" ht="93.75" customHeight="1" x14ac:dyDescent="0.25">
      <c r="A506" s="51" t="str">
        <f>IF(OR(D506=0,D506=""),"",COUNTA($D$471:D506))</f>
        <v/>
      </c>
      <c r="B506" s="51"/>
      <c r="C506" s="11"/>
      <c r="D506" s="16"/>
      <c r="E506" s="54">
        <f>SUM(E502:E505)</f>
        <v>3928.9</v>
      </c>
      <c r="F506" s="54">
        <f>SUM(F502:F505)</f>
        <v>2539.1</v>
      </c>
      <c r="G506" s="54">
        <f>SUM(G502:G505)</f>
        <v>1009.5</v>
      </c>
      <c r="H506" s="9"/>
      <c r="I506" s="9"/>
      <c r="J506" s="9"/>
      <c r="K506" s="9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54">
        <f>SUM(X502:X505)</f>
        <v>25810493.399999999</v>
      </c>
      <c r="Y506" s="54"/>
      <c r="Z506" s="54">
        <f>SUM(Z502)</f>
        <v>0</v>
      </c>
      <c r="AA506" s="54">
        <f>SUM(AA502)</f>
        <v>0</v>
      </c>
      <c r="AB506" s="54">
        <f>SUM(AB502)</f>
        <v>0</v>
      </c>
      <c r="AC506" s="54">
        <f>SUM(AC502:AC505)</f>
        <v>25810493.399999999</v>
      </c>
      <c r="AD506" s="55"/>
    </row>
    <row r="507" spans="1:30" s="6" customFormat="1" ht="93.75" customHeight="1" x14ac:dyDescent="0.25">
      <c r="A507" s="51" t="str">
        <f>IF(OR(D507=0,D507=""),"",COUNTA($D$471:D507))</f>
        <v/>
      </c>
      <c r="B507" s="51"/>
      <c r="C507" s="52" t="s">
        <v>2730</v>
      </c>
      <c r="D507" s="16"/>
      <c r="E507" s="95"/>
      <c r="F507" s="95"/>
      <c r="G507" s="95"/>
      <c r="H507" s="9"/>
      <c r="I507" s="9"/>
      <c r="J507" s="9"/>
      <c r="K507" s="9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53"/>
      <c r="Y507" s="53"/>
      <c r="Z507" s="53"/>
      <c r="AA507" s="53"/>
      <c r="AB507" s="53"/>
      <c r="AC507" s="53"/>
      <c r="AD507" s="55"/>
    </row>
    <row r="508" spans="1:30" s="6" customFormat="1" ht="93.75" customHeight="1" x14ac:dyDescent="0.25">
      <c r="A508" s="51">
        <f>IF(OR(D508=0,D508=""),"",COUNTA($D$471:D508))</f>
        <v>28</v>
      </c>
      <c r="B508" s="9" t="s">
        <v>862</v>
      </c>
      <c r="C508" s="11" t="s">
        <v>70</v>
      </c>
      <c r="D508" s="16">
        <v>1967</v>
      </c>
      <c r="E508" s="95">
        <v>3473.8</v>
      </c>
      <c r="F508" s="95">
        <v>2574.5</v>
      </c>
      <c r="G508" s="95">
        <v>0</v>
      </c>
      <c r="H508" s="9" t="s">
        <v>729</v>
      </c>
      <c r="I508" s="9"/>
      <c r="J508" s="9"/>
      <c r="K508" s="9"/>
      <c r="L508" s="95">
        <f>565*E508</f>
        <v>1962697</v>
      </c>
      <c r="M508" s="95">
        <f>1207*E508</f>
        <v>4192876.6</v>
      </c>
      <c r="N508" s="95"/>
      <c r="O508" s="95"/>
      <c r="P508" s="95"/>
      <c r="Q508" s="95"/>
      <c r="R508" s="95"/>
      <c r="S508" s="95"/>
      <c r="T508" s="95"/>
      <c r="U508" s="95"/>
      <c r="V508" s="95"/>
      <c r="W508" s="9"/>
      <c r="X508" s="95">
        <f>L508+M508+N508+O508+P508+Q508+R508+S508+T508+U508+V508+W508</f>
        <v>6155573.5999999996</v>
      </c>
      <c r="Y508" s="9" t="s">
        <v>2659</v>
      </c>
      <c r="Z508" s="16">
        <v>0</v>
      </c>
      <c r="AA508" s="16">
        <v>0</v>
      </c>
      <c r="AB508" s="16">
        <v>0</v>
      </c>
      <c r="AC508" s="53">
        <f>X508-(Z508+AA508+AB508)</f>
        <v>6155573.5999999996</v>
      </c>
      <c r="AD508" s="55"/>
    </row>
    <row r="509" spans="1:30" s="6" customFormat="1" ht="93.75" customHeight="1" x14ac:dyDescent="0.25">
      <c r="A509" s="51">
        <v>28</v>
      </c>
      <c r="B509" s="9"/>
      <c r="C509" s="11" t="s">
        <v>144</v>
      </c>
      <c r="D509" s="16">
        <v>1974</v>
      </c>
      <c r="E509" s="95">
        <v>3298.7</v>
      </c>
      <c r="F509" s="95">
        <v>2120.1999999999998</v>
      </c>
      <c r="G509" s="95">
        <v>488.5</v>
      </c>
      <c r="H509" s="9" t="s">
        <v>732</v>
      </c>
      <c r="I509" s="9">
        <v>1</v>
      </c>
      <c r="J509" s="9">
        <v>1</v>
      </c>
      <c r="K509" s="9"/>
      <c r="L509" s="95"/>
      <c r="M509" s="95"/>
      <c r="N509" s="95"/>
      <c r="O509" s="95"/>
      <c r="P509" s="95"/>
      <c r="Q509" s="95">
        <f t="shared" ref="Q509:Q512" si="86">4023848*J509</f>
        <v>4023848</v>
      </c>
      <c r="R509" s="95"/>
      <c r="S509" s="95"/>
      <c r="T509" s="95"/>
      <c r="U509" s="95"/>
      <c r="V509" s="95">
        <f t="shared" ref="V509:V512" si="87">48*E509</f>
        <v>158337.59999999998</v>
      </c>
      <c r="W509" s="9"/>
      <c r="X509" s="95">
        <f t="shared" ref="X509:X515" si="88">L509+M509+N509+O509+P509+Q509+R509+S509+T509+U509+V509+W509</f>
        <v>4182185.6</v>
      </c>
      <c r="Y509" s="9" t="s">
        <v>2659</v>
      </c>
      <c r="Z509" s="16">
        <v>0</v>
      </c>
      <c r="AA509" s="16">
        <v>0</v>
      </c>
      <c r="AB509" s="16">
        <v>0</v>
      </c>
      <c r="AC509" s="53">
        <f t="shared" ref="AC509:AC515" si="89">X509-(Z509+AA509+AB509)</f>
        <v>4182185.6</v>
      </c>
      <c r="AD509" s="55"/>
    </row>
    <row r="510" spans="1:30" s="6" customFormat="1" ht="93.75" customHeight="1" x14ac:dyDescent="0.25">
      <c r="A510" s="51">
        <f>IF(OR(D510=0,D510=""),"",COUNTA($D$471:D510))</f>
        <v>30</v>
      </c>
      <c r="B510" s="9"/>
      <c r="C510" s="11" t="s">
        <v>202</v>
      </c>
      <c r="D510" s="16">
        <v>1992</v>
      </c>
      <c r="E510" s="95">
        <v>8577.1</v>
      </c>
      <c r="F510" s="95">
        <v>5306.6</v>
      </c>
      <c r="G510" s="95">
        <v>3270.5</v>
      </c>
      <c r="H510" s="9" t="s">
        <v>732</v>
      </c>
      <c r="I510" s="9">
        <v>3</v>
      </c>
      <c r="J510" s="9">
        <v>3</v>
      </c>
      <c r="K510" s="9"/>
      <c r="L510" s="95"/>
      <c r="M510" s="95"/>
      <c r="N510" s="95"/>
      <c r="O510" s="95"/>
      <c r="P510" s="95"/>
      <c r="Q510" s="95">
        <f t="shared" si="86"/>
        <v>12071544</v>
      </c>
      <c r="R510" s="95"/>
      <c r="S510" s="95"/>
      <c r="T510" s="95"/>
      <c r="U510" s="95"/>
      <c r="V510" s="95">
        <f t="shared" si="87"/>
        <v>411700.80000000005</v>
      </c>
      <c r="W510" s="9"/>
      <c r="X510" s="95">
        <f t="shared" si="88"/>
        <v>12483244.800000001</v>
      </c>
      <c r="Y510" s="9" t="s">
        <v>2659</v>
      </c>
      <c r="Z510" s="16">
        <v>0</v>
      </c>
      <c r="AA510" s="16">
        <v>0</v>
      </c>
      <c r="AB510" s="16">
        <v>0</v>
      </c>
      <c r="AC510" s="53">
        <f t="shared" si="89"/>
        <v>12483244.800000001</v>
      </c>
      <c r="AD510" s="55"/>
    </row>
    <row r="511" spans="1:30" s="6" customFormat="1" ht="93.75" customHeight="1" x14ac:dyDescent="0.25">
      <c r="A511" s="51">
        <v>29</v>
      </c>
      <c r="B511" s="9"/>
      <c r="C511" s="11" t="s">
        <v>222</v>
      </c>
      <c r="D511" s="16">
        <v>1994</v>
      </c>
      <c r="E511" s="95">
        <v>5596.4</v>
      </c>
      <c r="F511" s="95">
        <v>3848.8</v>
      </c>
      <c r="G511" s="95">
        <v>1747.6</v>
      </c>
      <c r="H511" s="9" t="s">
        <v>732</v>
      </c>
      <c r="I511" s="9">
        <v>2</v>
      </c>
      <c r="J511" s="9">
        <v>2</v>
      </c>
      <c r="K511" s="9"/>
      <c r="L511" s="95"/>
      <c r="M511" s="95"/>
      <c r="N511" s="95"/>
      <c r="O511" s="95"/>
      <c r="P511" s="95"/>
      <c r="Q511" s="95">
        <f t="shared" si="86"/>
        <v>8047696</v>
      </c>
      <c r="R511" s="95"/>
      <c r="S511" s="95"/>
      <c r="T511" s="95"/>
      <c r="U511" s="95"/>
      <c r="V511" s="95">
        <f t="shared" si="87"/>
        <v>268627.19999999995</v>
      </c>
      <c r="W511" s="9"/>
      <c r="X511" s="95">
        <f t="shared" si="88"/>
        <v>8316323.2000000002</v>
      </c>
      <c r="Y511" s="9" t="s">
        <v>2659</v>
      </c>
      <c r="Z511" s="16">
        <v>0</v>
      </c>
      <c r="AA511" s="16">
        <v>0</v>
      </c>
      <c r="AB511" s="16">
        <v>0</v>
      </c>
      <c r="AC511" s="53">
        <f t="shared" si="89"/>
        <v>8316323.2000000002</v>
      </c>
      <c r="AD511" s="55"/>
    </row>
    <row r="512" spans="1:30" s="6" customFormat="1" ht="93.75" customHeight="1" x14ac:dyDescent="0.25">
      <c r="A512" s="51">
        <f>IF(OR(D512=0,D512=""),"",COUNTA($D$471:D512))</f>
        <v>32</v>
      </c>
      <c r="B512" s="9"/>
      <c r="C512" s="11" t="s">
        <v>235</v>
      </c>
      <c r="D512" s="16">
        <v>1995</v>
      </c>
      <c r="E512" s="95">
        <v>9932.07</v>
      </c>
      <c r="F512" s="95">
        <v>7461.57</v>
      </c>
      <c r="G512" s="95">
        <v>2470.5</v>
      </c>
      <c r="H512" s="9" t="s">
        <v>732</v>
      </c>
      <c r="I512" s="9">
        <v>4</v>
      </c>
      <c r="J512" s="9">
        <v>4</v>
      </c>
      <c r="K512" s="9"/>
      <c r="L512" s="95"/>
      <c r="M512" s="95"/>
      <c r="N512" s="95"/>
      <c r="O512" s="95"/>
      <c r="P512" s="95"/>
      <c r="Q512" s="95">
        <f t="shared" si="86"/>
        <v>16095392</v>
      </c>
      <c r="R512" s="95"/>
      <c r="S512" s="95"/>
      <c r="T512" s="95"/>
      <c r="U512" s="95"/>
      <c r="V512" s="95">
        <f t="shared" si="87"/>
        <v>476739.36</v>
      </c>
      <c r="W512" s="9"/>
      <c r="X512" s="95">
        <f t="shared" si="88"/>
        <v>16572131.359999999</v>
      </c>
      <c r="Y512" s="9" t="s">
        <v>2659</v>
      </c>
      <c r="Z512" s="16">
        <v>0</v>
      </c>
      <c r="AA512" s="16">
        <v>0</v>
      </c>
      <c r="AB512" s="16">
        <v>0</v>
      </c>
      <c r="AC512" s="53">
        <f t="shared" si="89"/>
        <v>16572131.359999999</v>
      </c>
      <c r="AD512" s="55"/>
    </row>
    <row r="513" spans="1:30" s="6" customFormat="1" ht="93.75" customHeight="1" x14ac:dyDescent="0.25">
      <c r="A513" s="51">
        <v>30</v>
      </c>
      <c r="B513" s="9"/>
      <c r="C513" s="11" t="s">
        <v>258</v>
      </c>
      <c r="D513" s="16">
        <v>1997</v>
      </c>
      <c r="E513" s="95">
        <v>5998.34</v>
      </c>
      <c r="F513" s="95">
        <v>3953.34</v>
      </c>
      <c r="G513" s="95">
        <v>2045</v>
      </c>
      <c r="H513" s="9" t="s">
        <v>736</v>
      </c>
      <c r="I513" s="9">
        <v>2</v>
      </c>
      <c r="J513" s="9">
        <v>1</v>
      </c>
      <c r="K513" s="9">
        <v>1</v>
      </c>
      <c r="L513" s="95"/>
      <c r="M513" s="95"/>
      <c r="N513" s="95"/>
      <c r="O513" s="95"/>
      <c r="P513" s="95"/>
      <c r="Q513" s="95">
        <f>(4059007.25*J513)+(4066324.58*K513)</f>
        <v>8125331.8300000001</v>
      </c>
      <c r="R513" s="95"/>
      <c r="S513" s="95"/>
      <c r="T513" s="95"/>
      <c r="U513" s="95"/>
      <c r="V513" s="95">
        <f>68*E513</f>
        <v>407887.12</v>
      </c>
      <c r="W513" s="9"/>
      <c r="X513" s="95">
        <f t="shared" si="88"/>
        <v>8533218.9499999993</v>
      </c>
      <c r="Y513" s="9" t="s">
        <v>2659</v>
      </c>
      <c r="Z513" s="16">
        <v>0</v>
      </c>
      <c r="AA513" s="16">
        <v>0</v>
      </c>
      <c r="AB513" s="16">
        <v>0</v>
      </c>
      <c r="AC513" s="53">
        <f t="shared" si="89"/>
        <v>8533218.9499999993</v>
      </c>
      <c r="AD513" s="55"/>
    </row>
    <row r="514" spans="1:30" s="6" customFormat="1" ht="93.75" customHeight="1" x14ac:dyDescent="0.25">
      <c r="A514" s="51">
        <f>IF(OR(D514=0,D514=""),"",COUNTA($D$471:D514))</f>
        <v>34</v>
      </c>
      <c r="B514" s="9"/>
      <c r="C514" s="11" t="s">
        <v>266</v>
      </c>
      <c r="D514" s="16">
        <v>1998</v>
      </c>
      <c r="E514" s="95">
        <v>2728.4</v>
      </c>
      <c r="F514" s="95">
        <v>2441</v>
      </c>
      <c r="G514" s="95">
        <v>1030.7</v>
      </c>
      <c r="H514" s="9" t="s">
        <v>732</v>
      </c>
      <c r="I514" s="9">
        <v>1</v>
      </c>
      <c r="J514" s="9">
        <v>1</v>
      </c>
      <c r="K514" s="9"/>
      <c r="L514" s="95"/>
      <c r="M514" s="95"/>
      <c r="N514" s="95"/>
      <c r="O514" s="95"/>
      <c r="P514" s="95"/>
      <c r="Q514" s="95">
        <f t="shared" ref="Q514" si="90">4023848*J514</f>
        <v>4023848</v>
      </c>
      <c r="R514" s="95"/>
      <c r="S514" s="95"/>
      <c r="T514" s="95"/>
      <c r="U514" s="95"/>
      <c r="V514" s="95">
        <f t="shared" ref="V514" si="91">48*E514</f>
        <v>130963.20000000001</v>
      </c>
      <c r="W514" s="9"/>
      <c r="X514" s="95">
        <f t="shared" si="88"/>
        <v>4154811.2</v>
      </c>
      <c r="Y514" s="9" t="s">
        <v>2659</v>
      </c>
      <c r="Z514" s="16">
        <v>0</v>
      </c>
      <c r="AA514" s="16">
        <v>0</v>
      </c>
      <c r="AB514" s="16">
        <v>0</v>
      </c>
      <c r="AC514" s="53">
        <f t="shared" si="89"/>
        <v>4154811.2</v>
      </c>
      <c r="AD514" s="55"/>
    </row>
    <row r="515" spans="1:30" s="6" customFormat="1" ht="93.75" customHeight="1" x14ac:dyDescent="0.25">
      <c r="A515" s="51">
        <v>31</v>
      </c>
      <c r="B515" s="9"/>
      <c r="C515" s="11" t="s">
        <v>268</v>
      </c>
      <c r="D515" s="16">
        <v>1998</v>
      </c>
      <c r="E515" s="95">
        <v>11993.4</v>
      </c>
      <c r="F515" s="95">
        <v>7219</v>
      </c>
      <c r="G515" s="95">
        <v>4777.3999999999996</v>
      </c>
      <c r="H515" s="9" t="s">
        <v>732</v>
      </c>
      <c r="I515" s="9">
        <v>4</v>
      </c>
      <c r="J515" s="9">
        <v>4</v>
      </c>
      <c r="K515" s="9"/>
      <c r="L515" s="95"/>
      <c r="M515" s="95"/>
      <c r="N515" s="95"/>
      <c r="O515" s="95"/>
      <c r="P515" s="95"/>
      <c r="Q515" s="95">
        <v>16095392</v>
      </c>
      <c r="R515" s="95"/>
      <c r="S515" s="95"/>
      <c r="T515" s="95"/>
      <c r="U515" s="95"/>
      <c r="V515" s="95">
        <v>575683.19999999995</v>
      </c>
      <c r="W515" s="9"/>
      <c r="X515" s="95">
        <f t="shared" si="88"/>
        <v>16671075.199999999</v>
      </c>
      <c r="Y515" s="9" t="s">
        <v>2659</v>
      </c>
      <c r="Z515" s="16">
        <v>0</v>
      </c>
      <c r="AA515" s="16">
        <v>0</v>
      </c>
      <c r="AB515" s="16">
        <v>0</v>
      </c>
      <c r="AC515" s="53">
        <f t="shared" si="89"/>
        <v>16671075.199999999</v>
      </c>
      <c r="AD515" s="55"/>
    </row>
    <row r="516" spans="1:30" s="6" customFormat="1" ht="93.75" customHeight="1" x14ac:dyDescent="0.25">
      <c r="A516" s="51">
        <f>IF(OR(D516=0,D516=""),"",COUNTA($D$471:D516))</f>
        <v>36</v>
      </c>
      <c r="B516" s="11" t="s">
        <v>2629</v>
      </c>
      <c r="C516" s="11" t="s">
        <v>195</v>
      </c>
      <c r="D516" s="16">
        <v>1991</v>
      </c>
      <c r="E516" s="95">
        <v>9673</v>
      </c>
      <c r="F516" s="95">
        <v>8015.79</v>
      </c>
      <c r="G516" s="95">
        <v>1657</v>
      </c>
      <c r="H516" s="9" t="s">
        <v>732</v>
      </c>
      <c r="I516" s="9">
        <v>4</v>
      </c>
      <c r="J516" s="9">
        <v>4</v>
      </c>
      <c r="K516" s="9"/>
      <c r="L516" s="95"/>
      <c r="M516" s="95"/>
      <c r="N516" s="95"/>
      <c r="O516" s="95"/>
      <c r="P516" s="95"/>
      <c r="Q516" s="95">
        <f t="shared" ref="Q516:Q518" si="92">4023848*J516</f>
        <v>16095392</v>
      </c>
      <c r="R516" s="95"/>
      <c r="S516" s="95"/>
      <c r="T516" s="95"/>
      <c r="U516" s="95"/>
      <c r="V516" s="95">
        <f t="shared" ref="V516:V518" si="93">48*E516</f>
        <v>464304</v>
      </c>
      <c r="W516" s="9"/>
      <c r="X516" s="95">
        <f>L516+M516+N516+O516+P516+Q516+R516+S516+T516+U516+V516+W516</f>
        <v>16559696</v>
      </c>
      <c r="Y516" s="9" t="s">
        <v>2659</v>
      </c>
      <c r="Z516" s="16">
        <v>0</v>
      </c>
      <c r="AA516" s="16">
        <v>0</v>
      </c>
      <c r="AB516" s="16">
        <v>0</v>
      </c>
      <c r="AC516" s="53">
        <f>X516-(Z516+AA516+AB516)</f>
        <v>16559696</v>
      </c>
      <c r="AD516" s="55"/>
    </row>
    <row r="517" spans="1:30" s="6" customFormat="1" ht="93.75" customHeight="1" x14ac:dyDescent="0.25">
      <c r="A517" s="51">
        <f>IF(OR(D517=0,D517=""),"",COUNTA($D$471:D517))</f>
        <v>37</v>
      </c>
      <c r="B517" s="11" t="s">
        <v>2631</v>
      </c>
      <c r="C517" s="11" t="s">
        <v>2610</v>
      </c>
      <c r="D517" s="16">
        <v>2000</v>
      </c>
      <c r="E517" s="95">
        <v>6870.1</v>
      </c>
      <c r="F517" s="95">
        <v>4830.2</v>
      </c>
      <c r="G517" s="95">
        <v>2039.9</v>
      </c>
      <c r="H517" s="9" t="s">
        <v>736</v>
      </c>
      <c r="I517" s="9">
        <f>J517+K517</f>
        <v>2</v>
      </c>
      <c r="J517" s="9">
        <v>1</v>
      </c>
      <c r="K517" s="9">
        <v>1</v>
      </c>
      <c r="L517" s="95"/>
      <c r="M517" s="95"/>
      <c r="N517" s="95"/>
      <c r="O517" s="95"/>
      <c r="P517" s="95"/>
      <c r="Q517" s="95">
        <f>(4059007.25*J517)+(4066324.58*K517)</f>
        <v>8125331.8300000001</v>
      </c>
      <c r="R517" s="95"/>
      <c r="S517" s="95"/>
      <c r="T517" s="95"/>
      <c r="U517" s="95"/>
      <c r="V517" s="95">
        <f>68*E517</f>
        <v>467166.80000000005</v>
      </c>
      <c r="W517" s="9"/>
      <c r="X517" s="95">
        <f t="shared" ref="X517:X518" si="94">L517+M517+N517+O517+P517+Q517+R517+S517+T517+U517+V517+W517</f>
        <v>8592498.6300000008</v>
      </c>
      <c r="Y517" s="9" t="s">
        <v>2659</v>
      </c>
      <c r="Z517" s="16">
        <v>0</v>
      </c>
      <c r="AA517" s="16">
        <v>0</v>
      </c>
      <c r="AB517" s="16">
        <v>0</v>
      </c>
      <c r="AC517" s="53">
        <f t="shared" ref="AC517:AC518" si="95">X517-(Z517+AA517+AB517)</f>
        <v>8592498.6300000008</v>
      </c>
      <c r="AD517" s="55"/>
    </row>
    <row r="518" spans="1:30" s="6" customFormat="1" ht="93.75" customHeight="1" x14ac:dyDescent="0.25">
      <c r="A518" s="51">
        <f>IF(OR(D518=0,D518=""),"",COUNTA($D$471:D518))</f>
        <v>38</v>
      </c>
      <c r="B518" s="11" t="s">
        <v>2632</v>
      </c>
      <c r="C518" s="11" t="s">
        <v>2611</v>
      </c>
      <c r="D518" s="16">
        <v>2000</v>
      </c>
      <c r="E518" s="95">
        <v>13727.2</v>
      </c>
      <c r="F518" s="95">
        <v>9937.7999999999993</v>
      </c>
      <c r="G518" s="95">
        <v>3789.4</v>
      </c>
      <c r="H518" s="9" t="s">
        <v>732</v>
      </c>
      <c r="I518" s="9">
        <f>J518+K518</f>
        <v>5</v>
      </c>
      <c r="J518" s="9">
        <v>5</v>
      </c>
      <c r="K518" s="9"/>
      <c r="L518" s="95"/>
      <c r="M518" s="95"/>
      <c r="N518" s="95"/>
      <c r="O518" s="95"/>
      <c r="P518" s="95"/>
      <c r="Q518" s="95">
        <f t="shared" si="92"/>
        <v>20119240</v>
      </c>
      <c r="R518" s="95"/>
      <c r="S518" s="95"/>
      <c r="T518" s="95"/>
      <c r="U518" s="95"/>
      <c r="V518" s="95">
        <f t="shared" si="93"/>
        <v>658905.60000000009</v>
      </c>
      <c r="W518" s="9"/>
      <c r="X518" s="95">
        <f t="shared" si="94"/>
        <v>20778145.600000001</v>
      </c>
      <c r="Y518" s="9" t="s">
        <v>2659</v>
      </c>
      <c r="Z518" s="16">
        <v>0</v>
      </c>
      <c r="AA518" s="16">
        <v>0</v>
      </c>
      <c r="AB518" s="16">
        <v>0</v>
      </c>
      <c r="AC518" s="53">
        <f t="shared" si="95"/>
        <v>20778145.600000001</v>
      </c>
      <c r="AD518" s="55"/>
    </row>
    <row r="519" spans="1:30" s="6" customFormat="1" ht="93.75" customHeight="1" x14ac:dyDescent="0.25">
      <c r="A519" s="51">
        <f>IF(OR(D519=0,D519=""),"",COUNTA($D$471:D519))</f>
        <v>39</v>
      </c>
      <c r="B519" s="9" t="s">
        <v>2584</v>
      </c>
      <c r="C519" s="11" t="s">
        <v>2579</v>
      </c>
      <c r="D519" s="16">
        <v>1962</v>
      </c>
      <c r="E519" s="95">
        <v>2839</v>
      </c>
      <c r="F519" s="95">
        <v>2458</v>
      </c>
      <c r="G519" s="95">
        <v>0</v>
      </c>
      <c r="H519" s="9" t="s">
        <v>728</v>
      </c>
      <c r="I519" s="9"/>
      <c r="J519" s="9"/>
      <c r="K519" s="9"/>
      <c r="L519" s="95"/>
      <c r="M519" s="95"/>
      <c r="N519" s="95"/>
      <c r="O519" s="95"/>
      <c r="P519" s="95"/>
      <c r="Q519" s="95"/>
      <c r="R519" s="95">
        <f>2338*E519</f>
        <v>6637582</v>
      </c>
      <c r="S519" s="95"/>
      <c r="T519" s="95">
        <f>2771*E519</f>
        <v>7866869</v>
      </c>
      <c r="U519" s="95"/>
      <c r="V519" s="95"/>
      <c r="W519" s="9"/>
      <c r="X519" s="95">
        <f>L519+M519+N519+O519+P519+Q519+R519+S519+T519+U519+V519+W519</f>
        <v>14504451</v>
      </c>
      <c r="Y519" s="9" t="s">
        <v>2659</v>
      </c>
      <c r="Z519" s="16">
        <v>0</v>
      </c>
      <c r="AA519" s="16">
        <v>0</v>
      </c>
      <c r="AB519" s="16">
        <v>0</v>
      </c>
      <c r="AC519" s="53">
        <f>X519-(Z519+AA519+AB519)</f>
        <v>14504451</v>
      </c>
      <c r="AD519" s="55"/>
    </row>
    <row r="520" spans="1:30" s="6" customFormat="1" ht="93.75" customHeight="1" x14ac:dyDescent="0.25">
      <c r="A520" s="51">
        <f>IF(OR(D520=0,D520=""),"",COUNTA($D$471:D520))</f>
        <v>40</v>
      </c>
      <c r="B520" s="9" t="s">
        <v>2585</v>
      </c>
      <c r="C520" s="11" t="s">
        <v>2581</v>
      </c>
      <c r="D520" s="16">
        <v>1975</v>
      </c>
      <c r="E520" s="95">
        <v>7687.6</v>
      </c>
      <c r="F520" s="95">
        <v>3220.3</v>
      </c>
      <c r="G520" s="95">
        <v>2717.7</v>
      </c>
      <c r="H520" s="9" t="s">
        <v>732</v>
      </c>
      <c r="I520" s="9"/>
      <c r="J520" s="9"/>
      <c r="K520" s="9"/>
      <c r="L520" s="95"/>
      <c r="M520" s="95"/>
      <c r="N520" s="95"/>
      <c r="O520" s="95"/>
      <c r="P520" s="95"/>
      <c r="Q520" s="95"/>
      <c r="R520" s="95"/>
      <c r="S520" s="95"/>
      <c r="T520" s="95">
        <f>1609*E520</f>
        <v>12369348.4</v>
      </c>
      <c r="U520" s="95"/>
      <c r="V520" s="95"/>
      <c r="W520" s="9"/>
      <c r="X520" s="95">
        <f>L520+M520+N520+O520+P520+Q520+R520+S520+T520+U520+V520+W520</f>
        <v>12369348.4</v>
      </c>
      <c r="Y520" s="9" t="s">
        <v>2659</v>
      </c>
      <c r="Z520" s="16">
        <v>0</v>
      </c>
      <c r="AA520" s="16">
        <v>0</v>
      </c>
      <c r="AB520" s="16">
        <v>0</v>
      </c>
      <c r="AC520" s="53">
        <f>X520-(Z520+AA520+AB520)</f>
        <v>12369348.4</v>
      </c>
      <c r="AD520" s="55"/>
    </row>
    <row r="521" spans="1:30" s="6" customFormat="1" ht="93.75" customHeight="1" x14ac:dyDescent="0.25">
      <c r="A521" s="51">
        <f>IF(OR(D521=0,D521=""),"",COUNTA($D$471:D521))</f>
        <v>41</v>
      </c>
      <c r="B521" s="9" t="s">
        <v>2586</v>
      </c>
      <c r="C521" s="11" t="s">
        <v>2580</v>
      </c>
      <c r="D521" s="16">
        <v>1962</v>
      </c>
      <c r="E521" s="95">
        <v>329.2</v>
      </c>
      <c r="F521" s="95">
        <v>308.3</v>
      </c>
      <c r="G521" s="95">
        <v>29.4</v>
      </c>
      <c r="H521" s="9" t="s">
        <v>725</v>
      </c>
      <c r="I521" s="9"/>
      <c r="J521" s="9"/>
      <c r="K521" s="9"/>
      <c r="L521" s="95"/>
      <c r="M521" s="95"/>
      <c r="N521" s="95"/>
      <c r="O521" s="95"/>
      <c r="P521" s="95"/>
      <c r="Q521" s="95"/>
      <c r="R521" s="95">
        <f>5074*E521</f>
        <v>1670360.8</v>
      </c>
      <c r="S521" s="95"/>
      <c r="T521" s="95">
        <f>4807*E521</f>
        <v>1582464.4</v>
      </c>
      <c r="U521" s="95"/>
      <c r="V521" s="95"/>
      <c r="W521" s="9"/>
      <c r="X521" s="95">
        <f>L521+M521+N521+O521+P521+Q521+R521+S521+T521+U521+V521+W521</f>
        <v>3252825.2</v>
      </c>
      <c r="Y521" s="9" t="s">
        <v>2659</v>
      </c>
      <c r="Z521" s="16">
        <v>0</v>
      </c>
      <c r="AA521" s="16">
        <v>0</v>
      </c>
      <c r="AB521" s="16">
        <v>0</v>
      </c>
      <c r="AC521" s="53">
        <f>X521-(Z521+AA521+AB521)</f>
        <v>3252825.2</v>
      </c>
      <c r="AD521" s="55"/>
    </row>
    <row r="522" spans="1:30" s="6" customFormat="1" ht="93.75" customHeight="1" x14ac:dyDescent="0.25">
      <c r="A522" s="51">
        <f>IF(OR(D522=0,D522=""),"",COUNTA($D$471:D522))</f>
        <v>42</v>
      </c>
      <c r="B522" s="9" t="s">
        <v>2311</v>
      </c>
      <c r="C522" s="11" t="s">
        <v>2285</v>
      </c>
      <c r="D522" s="16">
        <v>1998</v>
      </c>
      <c r="E522" s="95">
        <v>10281.9</v>
      </c>
      <c r="F522" s="95">
        <v>7378.4</v>
      </c>
      <c r="G522" s="95">
        <v>2903.5</v>
      </c>
      <c r="H522" s="9" t="s">
        <v>732</v>
      </c>
      <c r="I522" s="9">
        <v>1</v>
      </c>
      <c r="J522" s="9">
        <v>1</v>
      </c>
      <c r="K522" s="9"/>
      <c r="L522" s="95"/>
      <c r="M522" s="95"/>
      <c r="N522" s="95"/>
      <c r="O522" s="95"/>
      <c r="P522" s="95"/>
      <c r="Q522" s="95">
        <f t="shared" ref="Q522:Q527" si="96">4023848*J522</f>
        <v>4023848</v>
      </c>
      <c r="R522" s="95"/>
      <c r="S522" s="95"/>
      <c r="T522" s="95"/>
      <c r="U522" s="95"/>
      <c r="V522" s="95"/>
      <c r="W522" s="9"/>
      <c r="X522" s="95">
        <f t="shared" ref="X522:X527" si="97">L522+M522+N522+O522+P522+Q522+R522+S522+T522+U522+V522+W27</f>
        <v>4023848</v>
      </c>
      <c r="Y522" s="9" t="s">
        <v>2659</v>
      </c>
      <c r="Z522" s="16">
        <v>0</v>
      </c>
      <c r="AA522" s="16">
        <v>0</v>
      </c>
      <c r="AB522" s="16">
        <v>0</v>
      </c>
      <c r="AC522" s="53">
        <v>4517379.2</v>
      </c>
      <c r="AD522" s="55"/>
    </row>
    <row r="523" spans="1:30" s="6" customFormat="1" ht="93.75" customHeight="1" x14ac:dyDescent="0.25">
      <c r="A523" s="51">
        <f>IF(OR(D523=0,D523=""),"",COUNTA($D$471:D523))</f>
        <v>43</v>
      </c>
      <c r="B523" s="9" t="s">
        <v>2312</v>
      </c>
      <c r="C523" s="11" t="s">
        <v>2286</v>
      </c>
      <c r="D523" s="16">
        <v>1996</v>
      </c>
      <c r="E523" s="95">
        <v>16746.8</v>
      </c>
      <c r="F523" s="95">
        <v>11238.9</v>
      </c>
      <c r="G523" s="95">
        <v>5507.9000000000005</v>
      </c>
      <c r="H523" s="9" t="s">
        <v>732</v>
      </c>
      <c r="I523" s="9">
        <v>4</v>
      </c>
      <c r="J523" s="9">
        <v>4</v>
      </c>
      <c r="K523" s="9"/>
      <c r="L523" s="95"/>
      <c r="M523" s="95"/>
      <c r="N523" s="95"/>
      <c r="O523" s="95"/>
      <c r="P523" s="95"/>
      <c r="Q523" s="95">
        <f t="shared" si="96"/>
        <v>16095392</v>
      </c>
      <c r="R523" s="95"/>
      <c r="S523" s="95"/>
      <c r="T523" s="95"/>
      <c r="U523" s="95"/>
      <c r="V523" s="95"/>
      <c r="W523" s="9"/>
      <c r="X523" s="95">
        <f t="shared" si="97"/>
        <v>16095392</v>
      </c>
      <c r="Y523" s="9" t="s">
        <v>2659</v>
      </c>
      <c r="Z523" s="16">
        <v>0</v>
      </c>
      <c r="AA523" s="16">
        <v>0</v>
      </c>
      <c r="AB523" s="16">
        <v>0</v>
      </c>
      <c r="AC523" s="53">
        <v>16899238.399999999</v>
      </c>
      <c r="AD523" s="55"/>
    </row>
    <row r="524" spans="1:30" s="6" customFormat="1" ht="93.75" customHeight="1" x14ac:dyDescent="0.25">
      <c r="A524" s="51">
        <f>IF(OR(D524=0,D524=""),"",COUNTA($D$471:D524))</f>
        <v>44</v>
      </c>
      <c r="B524" s="9" t="s">
        <v>1866</v>
      </c>
      <c r="C524" s="11" t="s">
        <v>1846</v>
      </c>
      <c r="D524" s="16">
        <v>1988</v>
      </c>
      <c r="E524" s="95">
        <v>11177.12</v>
      </c>
      <c r="F524" s="95">
        <v>7545.62</v>
      </c>
      <c r="G524" s="95">
        <v>3631.5</v>
      </c>
      <c r="H524" s="9" t="s">
        <v>732</v>
      </c>
      <c r="I524" s="9">
        <v>4</v>
      </c>
      <c r="J524" s="9">
        <v>4</v>
      </c>
      <c r="K524" s="9"/>
      <c r="L524" s="95"/>
      <c r="M524" s="95"/>
      <c r="N524" s="95"/>
      <c r="O524" s="95"/>
      <c r="P524" s="95"/>
      <c r="Q524" s="95">
        <f t="shared" si="96"/>
        <v>16095392</v>
      </c>
      <c r="R524" s="95"/>
      <c r="S524" s="95"/>
      <c r="T524" s="95"/>
      <c r="U524" s="95"/>
      <c r="V524" s="95"/>
      <c r="W524" s="9"/>
      <c r="X524" s="95">
        <f t="shared" si="97"/>
        <v>16095392</v>
      </c>
      <c r="Y524" s="9" t="s">
        <v>2659</v>
      </c>
      <c r="Z524" s="16">
        <v>0</v>
      </c>
      <c r="AA524" s="16">
        <v>0</v>
      </c>
      <c r="AB524" s="16">
        <v>0</v>
      </c>
      <c r="AC524" s="53">
        <v>16631893.76</v>
      </c>
      <c r="AD524" s="55"/>
    </row>
    <row r="525" spans="1:30" s="6" customFormat="1" ht="93.75" customHeight="1" x14ac:dyDescent="0.25">
      <c r="A525" s="51">
        <f>IF(OR(D525=0,D525=""),"",COUNTA($D$471:D525))</f>
        <v>45</v>
      </c>
      <c r="B525" s="9" t="s">
        <v>2086</v>
      </c>
      <c r="C525" s="11" t="s">
        <v>1894</v>
      </c>
      <c r="D525" s="16">
        <v>1988</v>
      </c>
      <c r="E525" s="95">
        <v>11049.6</v>
      </c>
      <c r="F525" s="95">
        <v>7476</v>
      </c>
      <c r="G525" s="95">
        <v>3573.6</v>
      </c>
      <c r="H525" s="9" t="s">
        <v>732</v>
      </c>
      <c r="I525" s="9">
        <v>4</v>
      </c>
      <c r="J525" s="9">
        <v>4</v>
      </c>
      <c r="K525" s="9"/>
      <c r="L525" s="95"/>
      <c r="M525" s="95"/>
      <c r="N525" s="95"/>
      <c r="O525" s="95"/>
      <c r="P525" s="95"/>
      <c r="Q525" s="95">
        <f t="shared" si="96"/>
        <v>16095392</v>
      </c>
      <c r="R525" s="95"/>
      <c r="S525" s="95"/>
      <c r="T525" s="95"/>
      <c r="U525" s="95"/>
      <c r="V525" s="95"/>
      <c r="W525" s="9"/>
      <c r="X525" s="95">
        <f t="shared" si="97"/>
        <v>16095392</v>
      </c>
      <c r="Y525" s="9" t="s">
        <v>2659</v>
      </c>
      <c r="Z525" s="16">
        <v>0</v>
      </c>
      <c r="AA525" s="16">
        <v>0</v>
      </c>
      <c r="AB525" s="16">
        <v>0</v>
      </c>
      <c r="AC525" s="53">
        <v>16625772.800000001</v>
      </c>
      <c r="AD525" s="55"/>
    </row>
    <row r="526" spans="1:30" s="6" customFormat="1" ht="93.75" customHeight="1" x14ac:dyDescent="0.25">
      <c r="A526" s="51">
        <f>IF(OR(D526=0,D526=""),"",COUNTA($D$471:D526))</f>
        <v>46</v>
      </c>
      <c r="B526" s="9" t="s">
        <v>893</v>
      </c>
      <c r="C526" s="11" t="s">
        <v>181</v>
      </c>
      <c r="D526" s="16">
        <v>1988</v>
      </c>
      <c r="E526" s="95">
        <v>7390.4</v>
      </c>
      <c r="F526" s="95">
        <v>5578.5</v>
      </c>
      <c r="G526" s="95">
        <v>1811.9</v>
      </c>
      <c r="H526" s="9" t="s">
        <v>732</v>
      </c>
      <c r="I526" s="9">
        <v>3</v>
      </c>
      <c r="J526" s="9">
        <v>3</v>
      </c>
      <c r="K526" s="9"/>
      <c r="L526" s="95"/>
      <c r="M526" s="95"/>
      <c r="N526" s="95"/>
      <c r="O526" s="95"/>
      <c r="P526" s="95"/>
      <c r="Q526" s="95">
        <f t="shared" si="96"/>
        <v>12071544</v>
      </c>
      <c r="R526" s="95"/>
      <c r="S526" s="95"/>
      <c r="T526" s="95"/>
      <c r="U526" s="95"/>
      <c r="V526" s="95"/>
      <c r="W526" s="9"/>
      <c r="X526" s="95">
        <f t="shared" si="97"/>
        <v>12071544</v>
      </c>
      <c r="Y526" s="9" t="s">
        <v>2659</v>
      </c>
      <c r="Z526" s="16">
        <v>0</v>
      </c>
      <c r="AA526" s="16">
        <v>0</v>
      </c>
      <c r="AB526" s="16">
        <v>0</v>
      </c>
      <c r="AC526" s="53">
        <v>12426283.199999999</v>
      </c>
      <c r="AD526" s="55"/>
    </row>
    <row r="527" spans="1:30" s="6" customFormat="1" ht="93.75" customHeight="1" x14ac:dyDescent="0.25">
      <c r="A527" s="51">
        <f>IF(OR(D527=0,D527=""),"",COUNTA($D$471:D527))</f>
        <v>47</v>
      </c>
      <c r="B527" s="9" t="s">
        <v>852</v>
      </c>
      <c r="C527" s="11" t="s">
        <v>211</v>
      </c>
      <c r="D527" s="16">
        <v>1993</v>
      </c>
      <c r="E527" s="95">
        <v>11722</v>
      </c>
      <c r="F527" s="95">
        <v>9250.9</v>
      </c>
      <c r="G527" s="95">
        <v>4668.7</v>
      </c>
      <c r="H527" s="9" t="s">
        <v>732</v>
      </c>
      <c r="I527" s="9">
        <v>5</v>
      </c>
      <c r="J527" s="9">
        <v>5</v>
      </c>
      <c r="K527" s="9"/>
      <c r="L527" s="95"/>
      <c r="M527" s="95"/>
      <c r="N527" s="95"/>
      <c r="O527" s="95"/>
      <c r="P527" s="95"/>
      <c r="Q527" s="95">
        <f t="shared" si="96"/>
        <v>20119240</v>
      </c>
      <c r="R527" s="95"/>
      <c r="S527" s="95"/>
      <c r="T527" s="95"/>
      <c r="U527" s="95"/>
      <c r="V527" s="95"/>
      <c r="W527" s="9"/>
      <c r="X527" s="95">
        <f t="shared" si="97"/>
        <v>20119240</v>
      </c>
      <c r="Y527" s="9" t="s">
        <v>2659</v>
      </c>
      <c r="Z527" s="16">
        <v>0</v>
      </c>
      <c r="AA527" s="16">
        <v>0</v>
      </c>
      <c r="AB527" s="16">
        <v>0</v>
      </c>
      <c r="AC527" s="53">
        <v>20681896</v>
      </c>
      <c r="AD527" s="55"/>
    </row>
    <row r="528" spans="1:30" s="6" customFormat="1" ht="93.75" customHeight="1" x14ac:dyDescent="0.25">
      <c r="A528" s="51">
        <f>IF(OR(D528=0,D528=""),"",COUNTA($D$471:D528))</f>
        <v>48</v>
      </c>
      <c r="B528" s="9" t="s">
        <v>2582</v>
      </c>
      <c r="C528" s="11" t="s">
        <v>2583</v>
      </c>
      <c r="D528" s="16">
        <v>2009</v>
      </c>
      <c r="E528" s="95">
        <v>7135.8</v>
      </c>
      <c r="F528" s="95">
        <v>5178.8999999999996</v>
      </c>
      <c r="G528" s="95">
        <v>2006.8</v>
      </c>
      <c r="H528" s="9" t="s">
        <v>734</v>
      </c>
      <c r="I528" s="9"/>
      <c r="J528" s="9"/>
      <c r="K528" s="9"/>
      <c r="L528" s="95"/>
      <c r="M528" s="95"/>
      <c r="N528" s="95"/>
      <c r="O528" s="95"/>
      <c r="P528" s="95"/>
      <c r="Q528" s="95"/>
      <c r="R528" s="95">
        <f>876*E528</f>
        <v>6250960.7999999998</v>
      </c>
      <c r="S528" s="95"/>
      <c r="T528" s="95"/>
      <c r="U528" s="95"/>
      <c r="V528" s="95"/>
      <c r="W528" s="9"/>
      <c r="X528" s="95">
        <v>20681897</v>
      </c>
      <c r="Y528" s="9" t="s">
        <v>2659</v>
      </c>
      <c r="Z528" s="16">
        <v>0</v>
      </c>
      <c r="AA528" s="16">
        <v>0</v>
      </c>
      <c r="AB528" s="16">
        <v>0</v>
      </c>
      <c r="AC528" s="53">
        <v>20681896</v>
      </c>
      <c r="AD528" s="55"/>
    </row>
    <row r="529" spans="1:30" s="6" customFormat="1" ht="93.75" customHeight="1" x14ac:dyDescent="0.25">
      <c r="A529" s="51">
        <f>IF(OR(D529=0,D529=""),"",COUNTA($D$471:D529))</f>
        <v>49</v>
      </c>
      <c r="B529" s="9" t="s">
        <v>892</v>
      </c>
      <c r="C529" s="11" t="s">
        <v>212</v>
      </c>
      <c r="D529" s="16">
        <v>1993</v>
      </c>
      <c r="E529" s="95">
        <v>3751.7</v>
      </c>
      <c r="F529" s="95">
        <v>3279.8</v>
      </c>
      <c r="G529" s="95">
        <v>1188.2</v>
      </c>
      <c r="H529" s="9" t="s">
        <v>732</v>
      </c>
      <c r="I529" s="9">
        <v>1</v>
      </c>
      <c r="J529" s="9">
        <v>1</v>
      </c>
      <c r="K529" s="9"/>
      <c r="L529" s="95"/>
      <c r="M529" s="95"/>
      <c r="N529" s="95"/>
      <c r="O529" s="95"/>
      <c r="P529" s="95"/>
      <c r="Q529" s="95">
        <f>4023848*J529</f>
        <v>4023848</v>
      </c>
      <c r="R529" s="95"/>
      <c r="S529" s="95"/>
      <c r="T529" s="95"/>
      <c r="U529" s="95"/>
      <c r="V529" s="95"/>
      <c r="W529" s="9"/>
      <c r="X529" s="95">
        <f>L529+M529+N529+O529+P529+Q529+R529+S529+T529+U529+V529+W34</f>
        <v>4023848</v>
      </c>
      <c r="Y529" s="9" t="s">
        <v>2659</v>
      </c>
      <c r="Z529" s="16">
        <v>0</v>
      </c>
      <c r="AA529" s="16">
        <v>0</v>
      </c>
      <c r="AB529" s="16">
        <v>0</v>
      </c>
      <c r="AC529" s="53">
        <v>4203929.5999999996</v>
      </c>
      <c r="AD529" s="55"/>
    </row>
    <row r="530" spans="1:30" s="6" customFormat="1" ht="93.75" customHeight="1" x14ac:dyDescent="0.25">
      <c r="A530" s="51">
        <f>IF(OR(D530=0,D530=""),"",COUNTA($D$471:D530))</f>
        <v>50</v>
      </c>
      <c r="B530" s="9" t="s">
        <v>889</v>
      </c>
      <c r="C530" s="11" t="s">
        <v>247</v>
      </c>
      <c r="D530" s="9">
        <v>1995</v>
      </c>
      <c r="E530" s="95">
        <v>4291.3999999999996</v>
      </c>
      <c r="F530" s="95">
        <v>3659.4</v>
      </c>
      <c r="G530" s="95">
        <v>1126.4000000000001</v>
      </c>
      <c r="H530" s="9" t="s">
        <v>732</v>
      </c>
      <c r="I530" s="9">
        <v>2</v>
      </c>
      <c r="J530" s="9">
        <v>2</v>
      </c>
      <c r="K530" s="9"/>
      <c r="L530" s="95"/>
      <c r="M530" s="95"/>
      <c r="N530" s="95"/>
      <c r="O530" s="95"/>
      <c r="P530" s="95"/>
      <c r="Q530" s="95">
        <f>4023848*J530</f>
        <v>8047696</v>
      </c>
      <c r="R530" s="95"/>
      <c r="S530" s="95"/>
      <c r="T530" s="95"/>
      <c r="U530" s="95"/>
      <c r="V530" s="95"/>
      <c r="W530" s="9"/>
      <c r="X530" s="95">
        <f>L530+M530+N530+O530+P530+Q530+R530+S530+T530+U530+V530+W35</f>
        <v>8047696</v>
      </c>
      <c r="Y530" s="9" t="s">
        <v>2659</v>
      </c>
      <c r="Z530" s="16">
        <v>0</v>
      </c>
      <c r="AA530" s="16">
        <v>0</v>
      </c>
      <c r="AB530" s="16">
        <v>0</v>
      </c>
      <c r="AC530" s="53">
        <v>8253683.2000000002</v>
      </c>
      <c r="AD530" s="55"/>
    </row>
    <row r="531" spans="1:30" s="6" customFormat="1" ht="93.75" customHeight="1" x14ac:dyDescent="0.25">
      <c r="A531" s="51">
        <f>IF(OR(D531=0,D531=""),"",COUNTA($D$471:D531))</f>
        <v>51</v>
      </c>
      <c r="B531" s="9" t="s">
        <v>853</v>
      </c>
      <c r="C531" s="11" t="s">
        <v>267</v>
      </c>
      <c r="D531" s="16">
        <v>1998</v>
      </c>
      <c r="E531" s="95">
        <v>11316.1</v>
      </c>
      <c r="F531" s="95">
        <v>7524.9</v>
      </c>
      <c r="G531" s="95">
        <v>3791.2</v>
      </c>
      <c r="H531" s="9" t="s">
        <v>732</v>
      </c>
      <c r="I531" s="9">
        <v>4</v>
      </c>
      <c r="J531" s="9">
        <v>4</v>
      </c>
      <c r="K531" s="9"/>
      <c r="L531" s="95"/>
      <c r="M531" s="95"/>
      <c r="N531" s="95"/>
      <c r="O531" s="95"/>
      <c r="P531" s="95"/>
      <c r="Q531" s="95">
        <f>4023848*J531</f>
        <v>16095392</v>
      </c>
      <c r="R531" s="95"/>
      <c r="S531" s="95"/>
      <c r="T531" s="95"/>
      <c r="U531" s="95"/>
      <c r="V531" s="95"/>
      <c r="W531" s="95"/>
      <c r="X531" s="95">
        <f>L531+M531+N531+O531+P531+Q531+R531+S531+T531+U531+V531+W36</f>
        <v>16095392</v>
      </c>
      <c r="Y531" s="9" t="s">
        <v>2659</v>
      </c>
      <c r="Z531" s="16">
        <v>0</v>
      </c>
      <c r="AA531" s="16">
        <v>0</v>
      </c>
      <c r="AB531" s="16">
        <v>0</v>
      </c>
      <c r="AC531" s="53">
        <v>16638564.800000001</v>
      </c>
      <c r="AD531" s="55"/>
    </row>
    <row r="532" spans="1:30" s="6" customFormat="1" ht="93.75" customHeight="1" x14ac:dyDescent="0.25">
      <c r="A532" s="51">
        <f>IF(OR(D532=0,D532=""),"",COUNTA($D$471:D532))</f>
        <v>52</v>
      </c>
      <c r="B532" s="9" t="s">
        <v>887</v>
      </c>
      <c r="C532" s="11" t="s">
        <v>274</v>
      </c>
      <c r="D532" s="16">
        <v>1999</v>
      </c>
      <c r="E532" s="95">
        <v>5848.7</v>
      </c>
      <c r="F532" s="95">
        <v>3987.9</v>
      </c>
      <c r="G532" s="95">
        <v>1860.8</v>
      </c>
      <c r="H532" s="9" t="s">
        <v>732</v>
      </c>
      <c r="I532" s="9">
        <v>2</v>
      </c>
      <c r="J532" s="9">
        <v>2</v>
      </c>
      <c r="K532" s="9"/>
      <c r="L532" s="95"/>
      <c r="M532" s="95"/>
      <c r="N532" s="95"/>
      <c r="O532" s="95"/>
      <c r="P532" s="95"/>
      <c r="Q532" s="95">
        <f>4023848*J532</f>
        <v>8047696</v>
      </c>
      <c r="R532" s="95"/>
      <c r="S532" s="95"/>
      <c r="T532" s="95"/>
      <c r="U532" s="95"/>
      <c r="V532" s="95"/>
      <c r="W532" s="95"/>
      <c r="X532" s="95">
        <f>L532+M532+N532+O532+P532+Q532+R532+S532+T532+U532+V532+W37</f>
        <v>8047696</v>
      </c>
      <c r="Y532" s="9" t="s">
        <v>2659</v>
      </c>
      <c r="Z532" s="16">
        <v>0</v>
      </c>
      <c r="AA532" s="16">
        <v>0</v>
      </c>
      <c r="AB532" s="16">
        <v>0</v>
      </c>
      <c r="AC532" s="53">
        <v>8328433.5999999996</v>
      </c>
      <c r="AD532" s="55"/>
    </row>
    <row r="533" spans="1:30" s="6" customFormat="1" ht="93.75" customHeight="1" x14ac:dyDescent="0.25">
      <c r="A533" s="51">
        <f>IF(OR(D533=0,D533=""),"",COUNTA($D$471:D533))</f>
        <v>53</v>
      </c>
      <c r="B533" s="9" t="s">
        <v>2333</v>
      </c>
      <c r="C533" s="11" t="s">
        <v>2220</v>
      </c>
      <c r="D533" s="16">
        <v>1972</v>
      </c>
      <c r="E533" s="95">
        <v>3254.7</v>
      </c>
      <c r="F533" s="95">
        <v>2708.6</v>
      </c>
      <c r="G533" s="95">
        <v>935.5</v>
      </c>
      <c r="H533" s="9" t="s">
        <v>729</v>
      </c>
      <c r="I533" s="9"/>
      <c r="J533" s="9"/>
      <c r="K533" s="9"/>
      <c r="L533" s="95"/>
      <c r="M533" s="95"/>
      <c r="N533" s="95"/>
      <c r="O533" s="95"/>
      <c r="P533" s="95"/>
      <c r="Q533" s="95"/>
      <c r="R533" s="95">
        <f>2338*E533</f>
        <v>7609488.5999999996</v>
      </c>
      <c r="S533" s="95"/>
      <c r="T533" s="95"/>
      <c r="U533" s="95"/>
      <c r="V533" s="95"/>
      <c r="W533" s="9"/>
      <c r="X533" s="95">
        <f t="shared" ref="X533:X561" si="98">L533+M533+N533+O533+P533+Q533+R533+S533+T533+U533+V533+W533</f>
        <v>7609488.5999999996</v>
      </c>
      <c r="Y533" s="9" t="s">
        <v>2659</v>
      </c>
      <c r="Z533" s="16">
        <v>0</v>
      </c>
      <c r="AA533" s="16">
        <v>0</v>
      </c>
      <c r="AB533" s="16">
        <v>0</v>
      </c>
      <c r="AC533" s="53">
        <f t="shared" ref="AC533:AC561" si="99">X533-(Z533+AA533+AB533)</f>
        <v>7609488.5999999996</v>
      </c>
      <c r="AD533" s="55"/>
    </row>
    <row r="534" spans="1:30" s="6" customFormat="1" ht="93.75" customHeight="1" x14ac:dyDescent="0.25">
      <c r="A534" s="51">
        <f>IF(OR(D534=0,D534=""),"",COUNTA($D$471:D534))</f>
        <v>54</v>
      </c>
      <c r="B534" s="9" t="s">
        <v>2071</v>
      </c>
      <c r="C534" s="11" t="s">
        <v>1937</v>
      </c>
      <c r="D534" s="16">
        <v>1968</v>
      </c>
      <c r="E534" s="95">
        <v>5923.6</v>
      </c>
      <c r="F534" s="95">
        <v>4390.3999999999996</v>
      </c>
      <c r="G534" s="95">
        <v>1533.2</v>
      </c>
      <c r="H534" s="9" t="s">
        <v>729</v>
      </c>
      <c r="I534" s="9"/>
      <c r="J534" s="9"/>
      <c r="K534" s="9"/>
      <c r="L534" s="95"/>
      <c r="M534" s="95"/>
      <c r="N534" s="95">
        <f>484*E534</f>
        <v>2867022.4000000004</v>
      </c>
      <c r="O534" s="95"/>
      <c r="P534" s="95"/>
      <c r="Q534" s="95"/>
      <c r="R534" s="95"/>
      <c r="S534" s="95"/>
      <c r="T534" s="95"/>
      <c r="U534" s="95"/>
      <c r="V534" s="95"/>
      <c r="W534" s="9"/>
      <c r="X534" s="95">
        <f t="shared" si="98"/>
        <v>2867022.4000000004</v>
      </c>
      <c r="Y534" s="9" t="s">
        <v>2659</v>
      </c>
      <c r="Z534" s="16">
        <v>0</v>
      </c>
      <c r="AA534" s="16">
        <v>0</v>
      </c>
      <c r="AB534" s="16">
        <v>0</v>
      </c>
      <c r="AC534" s="53">
        <f t="shared" si="99"/>
        <v>2867022.4000000004</v>
      </c>
      <c r="AD534" s="55"/>
    </row>
    <row r="535" spans="1:30" s="6" customFormat="1" ht="93.75" customHeight="1" x14ac:dyDescent="0.25">
      <c r="A535" s="51">
        <f>IF(OR(D535=0,D535=""),"",COUNTA($D$471:D535))</f>
        <v>55</v>
      </c>
      <c r="B535" s="9" t="s">
        <v>2072</v>
      </c>
      <c r="C535" s="11" t="s">
        <v>2024</v>
      </c>
      <c r="D535" s="16">
        <v>1972</v>
      </c>
      <c r="E535" s="95">
        <v>3664.27</v>
      </c>
      <c r="F535" s="95">
        <v>2694.87</v>
      </c>
      <c r="G535" s="95">
        <v>969.4</v>
      </c>
      <c r="H535" s="9" t="s">
        <v>729</v>
      </c>
      <c r="I535" s="9"/>
      <c r="J535" s="9"/>
      <c r="K535" s="9"/>
      <c r="L535" s="95"/>
      <c r="M535" s="95"/>
      <c r="N535" s="95"/>
      <c r="O535" s="95"/>
      <c r="P535" s="95"/>
      <c r="Q535" s="95"/>
      <c r="R535" s="95">
        <f>2338*E535</f>
        <v>8567063.2599999998</v>
      </c>
      <c r="S535" s="95"/>
      <c r="T535" s="95"/>
      <c r="U535" s="95"/>
      <c r="V535" s="95"/>
      <c r="W535" s="9"/>
      <c r="X535" s="95">
        <f t="shared" si="98"/>
        <v>8567063.2599999998</v>
      </c>
      <c r="Y535" s="9" t="s">
        <v>2659</v>
      </c>
      <c r="Z535" s="16">
        <v>0</v>
      </c>
      <c r="AA535" s="16">
        <v>0</v>
      </c>
      <c r="AB535" s="16">
        <v>0</v>
      </c>
      <c r="AC535" s="53">
        <f t="shared" si="99"/>
        <v>8567063.2599999998</v>
      </c>
      <c r="AD535" s="55"/>
    </row>
    <row r="536" spans="1:30" s="6" customFormat="1" ht="93.75" customHeight="1" x14ac:dyDescent="0.25">
      <c r="A536" s="51">
        <f>IF(OR(D536=0,D536=""),"",COUNTA($D$471:D536))</f>
        <v>56</v>
      </c>
      <c r="B536" s="9" t="s">
        <v>2073</v>
      </c>
      <c r="C536" s="11" t="s">
        <v>1938</v>
      </c>
      <c r="D536" s="16">
        <v>1989</v>
      </c>
      <c r="E536" s="95">
        <v>5416.6</v>
      </c>
      <c r="F536" s="95">
        <v>2044.2</v>
      </c>
      <c r="G536" s="95">
        <v>2127.1</v>
      </c>
      <c r="H536" s="9" t="s">
        <v>729</v>
      </c>
      <c r="I536" s="9"/>
      <c r="J536" s="9"/>
      <c r="K536" s="9"/>
      <c r="L536" s="95"/>
      <c r="M536" s="95"/>
      <c r="N536" s="95">
        <f>484*E536</f>
        <v>2621634.4000000004</v>
      </c>
      <c r="O536" s="95"/>
      <c r="P536" s="95"/>
      <c r="Q536" s="95"/>
      <c r="R536" s="95"/>
      <c r="S536" s="95"/>
      <c r="T536" s="95"/>
      <c r="U536" s="95"/>
      <c r="V536" s="95"/>
      <c r="W536" s="9"/>
      <c r="X536" s="95">
        <f t="shared" si="98"/>
        <v>2621634.4000000004</v>
      </c>
      <c r="Y536" s="9" t="s">
        <v>2659</v>
      </c>
      <c r="Z536" s="16">
        <v>0</v>
      </c>
      <c r="AA536" s="16">
        <v>0</v>
      </c>
      <c r="AB536" s="16">
        <v>0</v>
      </c>
      <c r="AC536" s="53">
        <f t="shared" si="99"/>
        <v>2621634.4000000004</v>
      </c>
      <c r="AD536" s="55"/>
    </row>
    <row r="537" spans="1:30" s="6" customFormat="1" ht="93.75" customHeight="1" x14ac:dyDescent="0.25">
      <c r="A537" s="51">
        <f>IF(OR(D537=0,D537=""),"",COUNTA($D$471:D537))</f>
        <v>57</v>
      </c>
      <c r="B537" s="9" t="s">
        <v>2074</v>
      </c>
      <c r="C537" s="11" t="s">
        <v>1939</v>
      </c>
      <c r="D537" s="16">
        <v>1978</v>
      </c>
      <c r="E537" s="95">
        <v>6204.6</v>
      </c>
      <c r="F537" s="95">
        <v>4411.5</v>
      </c>
      <c r="G537" s="95">
        <v>0</v>
      </c>
      <c r="H537" s="9" t="s">
        <v>729</v>
      </c>
      <c r="I537" s="9"/>
      <c r="J537" s="9"/>
      <c r="K537" s="9"/>
      <c r="L537" s="95"/>
      <c r="M537" s="95"/>
      <c r="N537" s="95">
        <f>484*E537</f>
        <v>3003026.4000000004</v>
      </c>
      <c r="O537" s="95"/>
      <c r="P537" s="95"/>
      <c r="Q537" s="95"/>
      <c r="R537" s="95"/>
      <c r="S537" s="95"/>
      <c r="T537" s="95"/>
      <c r="U537" s="95"/>
      <c r="V537" s="95"/>
      <c r="W537" s="9"/>
      <c r="X537" s="95">
        <f t="shared" si="98"/>
        <v>3003026.4000000004</v>
      </c>
      <c r="Y537" s="9" t="s">
        <v>2659</v>
      </c>
      <c r="Z537" s="16">
        <v>0</v>
      </c>
      <c r="AA537" s="16">
        <v>0</v>
      </c>
      <c r="AB537" s="16">
        <v>0</v>
      </c>
      <c r="AC537" s="53">
        <f t="shared" si="99"/>
        <v>3003026.4000000004</v>
      </c>
      <c r="AD537" s="55"/>
    </row>
    <row r="538" spans="1:30" s="6" customFormat="1" ht="93.75" customHeight="1" x14ac:dyDescent="0.25">
      <c r="A538" s="51">
        <f>IF(OR(D538=0,D538=""),"",COUNTA($D$471:D538))</f>
        <v>58</v>
      </c>
      <c r="B538" s="9" t="s">
        <v>2075</v>
      </c>
      <c r="C538" s="11" t="s">
        <v>1940</v>
      </c>
      <c r="D538" s="16">
        <v>1964</v>
      </c>
      <c r="E538" s="95">
        <v>4816</v>
      </c>
      <c r="F538" s="95">
        <v>3701.2</v>
      </c>
      <c r="G538" s="95">
        <v>89.8</v>
      </c>
      <c r="H538" s="9" t="s">
        <v>729</v>
      </c>
      <c r="I538" s="9"/>
      <c r="J538" s="9"/>
      <c r="K538" s="9"/>
      <c r="L538" s="95"/>
      <c r="M538" s="95"/>
      <c r="N538" s="95">
        <f>484*E538</f>
        <v>2330944</v>
      </c>
      <c r="O538" s="95"/>
      <c r="P538" s="95"/>
      <c r="Q538" s="95"/>
      <c r="R538" s="95"/>
      <c r="S538" s="95"/>
      <c r="T538" s="95"/>
      <c r="U538" s="95"/>
      <c r="V538" s="95"/>
      <c r="W538" s="9"/>
      <c r="X538" s="95">
        <f t="shared" si="98"/>
        <v>2330944</v>
      </c>
      <c r="Y538" s="9" t="s">
        <v>2659</v>
      </c>
      <c r="Z538" s="16">
        <v>0</v>
      </c>
      <c r="AA538" s="16">
        <v>0</v>
      </c>
      <c r="AB538" s="16">
        <v>0</v>
      </c>
      <c r="AC538" s="53">
        <f t="shared" si="99"/>
        <v>2330944</v>
      </c>
      <c r="AD538" s="55"/>
    </row>
    <row r="539" spans="1:30" s="6" customFormat="1" ht="93.75" customHeight="1" x14ac:dyDescent="0.25">
      <c r="A539" s="51">
        <f>IF(OR(D539=0,D539=""),"",COUNTA($D$471:D539))</f>
        <v>59</v>
      </c>
      <c r="B539" s="9" t="s">
        <v>2076</v>
      </c>
      <c r="C539" s="11" t="s">
        <v>1941</v>
      </c>
      <c r="D539" s="16">
        <v>1964</v>
      </c>
      <c r="E539" s="95">
        <v>4821.5</v>
      </c>
      <c r="F539" s="95">
        <v>3758.1</v>
      </c>
      <c r="G539" s="95">
        <v>39.799999999999997</v>
      </c>
      <c r="H539" s="9" t="s">
        <v>729</v>
      </c>
      <c r="I539" s="9"/>
      <c r="J539" s="9"/>
      <c r="K539" s="9"/>
      <c r="L539" s="95"/>
      <c r="M539" s="95"/>
      <c r="N539" s="95">
        <f>484*E539</f>
        <v>2333606</v>
      </c>
      <c r="O539" s="95"/>
      <c r="P539" s="95"/>
      <c r="Q539" s="95"/>
      <c r="R539" s="95"/>
      <c r="S539" s="95"/>
      <c r="T539" s="95"/>
      <c r="U539" s="95"/>
      <c r="V539" s="95"/>
      <c r="W539" s="9"/>
      <c r="X539" s="95">
        <f t="shared" si="98"/>
        <v>2333606</v>
      </c>
      <c r="Y539" s="9" t="s">
        <v>2659</v>
      </c>
      <c r="Z539" s="16">
        <v>0</v>
      </c>
      <c r="AA539" s="16">
        <v>0</v>
      </c>
      <c r="AB539" s="16">
        <v>0</v>
      </c>
      <c r="AC539" s="53">
        <f t="shared" si="99"/>
        <v>2333606</v>
      </c>
      <c r="AD539" s="55"/>
    </row>
    <row r="540" spans="1:30" s="6" customFormat="1" ht="93.75" customHeight="1" x14ac:dyDescent="0.25">
      <c r="A540" s="51">
        <f>IF(OR(D540=0,D540=""),"",COUNTA($D$471:D540))</f>
        <v>60</v>
      </c>
      <c r="B540" s="9" t="s">
        <v>2077</v>
      </c>
      <c r="C540" s="11" t="s">
        <v>1942</v>
      </c>
      <c r="D540" s="16">
        <v>1978</v>
      </c>
      <c r="E540" s="95">
        <v>5577.2</v>
      </c>
      <c r="F540" s="95">
        <v>3879.2</v>
      </c>
      <c r="G540" s="95">
        <v>0</v>
      </c>
      <c r="H540" s="9" t="s">
        <v>732</v>
      </c>
      <c r="I540" s="9"/>
      <c r="J540" s="9"/>
      <c r="K540" s="9"/>
      <c r="L540" s="95"/>
      <c r="M540" s="95"/>
      <c r="N540" s="95">
        <f>426*E540</f>
        <v>2375887.1999999997</v>
      </c>
      <c r="O540" s="95"/>
      <c r="P540" s="95"/>
      <c r="Q540" s="95"/>
      <c r="R540" s="95"/>
      <c r="S540" s="95"/>
      <c r="T540" s="95"/>
      <c r="U540" s="95"/>
      <c r="V540" s="95"/>
      <c r="W540" s="9"/>
      <c r="X540" s="95">
        <f t="shared" si="98"/>
        <v>2375887.1999999997</v>
      </c>
      <c r="Y540" s="9" t="s">
        <v>2659</v>
      </c>
      <c r="Z540" s="16">
        <v>0</v>
      </c>
      <c r="AA540" s="16">
        <v>0</v>
      </c>
      <c r="AB540" s="16">
        <v>0</v>
      </c>
      <c r="AC540" s="53">
        <f t="shared" si="99"/>
        <v>2375887.1999999997</v>
      </c>
      <c r="AD540" s="55"/>
    </row>
    <row r="541" spans="1:30" s="6" customFormat="1" ht="93.75" customHeight="1" x14ac:dyDescent="0.25">
      <c r="A541" s="51">
        <f>IF(OR(D541=0,D541=""),"",COUNTA($D$471:D541))</f>
        <v>61</v>
      </c>
      <c r="B541" s="9" t="s">
        <v>2078</v>
      </c>
      <c r="C541" s="11" t="s">
        <v>1943</v>
      </c>
      <c r="D541" s="16">
        <v>1974</v>
      </c>
      <c r="E541" s="95">
        <v>5982.61</v>
      </c>
      <c r="F541" s="95">
        <v>3049</v>
      </c>
      <c r="G541" s="95">
        <v>2355.1</v>
      </c>
      <c r="H541" s="9" t="s">
        <v>729</v>
      </c>
      <c r="I541" s="9"/>
      <c r="J541" s="9"/>
      <c r="K541" s="9"/>
      <c r="L541" s="95"/>
      <c r="M541" s="95"/>
      <c r="N541" s="95">
        <f>484*E541</f>
        <v>2895583.2399999998</v>
      </c>
      <c r="O541" s="95"/>
      <c r="P541" s="95"/>
      <c r="Q541" s="95"/>
      <c r="R541" s="95"/>
      <c r="S541" s="95"/>
      <c r="T541" s="95"/>
      <c r="U541" s="95"/>
      <c r="V541" s="95"/>
      <c r="W541" s="9"/>
      <c r="X541" s="95">
        <f t="shared" si="98"/>
        <v>2895583.2399999998</v>
      </c>
      <c r="Y541" s="9" t="s">
        <v>2659</v>
      </c>
      <c r="Z541" s="16">
        <v>0</v>
      </c>
      <c r="AA541" s="16">
        <v>0</v>
      </c>
      <c r="AB541" s="16">
        <v>0</v>
      </c>
      <c r="AC541" s="53">
        <f t="shared" si="99"/>
        <v>2895583.2399999998</v>
      </c>
      <c r="AD541" s="55"/>
    </row>
    <row r="542" spans="1:30" s="6" customFormat="1" ht="93.75" customHeight="1" x14ac:dyDescent="0.25">
      <c r="A542" s="51">
        <f>IF(OR(D542=0,D542=""),"",COUNTA($D$471:D542))</f>
        <v>62</v>
      </c>
      <c r="B542" s="9" t="s">
        <v>2079</v>
      </c>
      <c r="C542" s="11" t="s">
        <v>1944</v>
      </c>
      <c r="D542" s="16">
        <v>1978</v>
      </c>
      <c r="E542" s="95">
        <v>4000.2</v>
      </c>
      <c r="F542" s="95">
        <v>2639.6</v>
      </c>
      <c r="G542" s="95">
        <v>310.39999999999998</v>
      </c>
      <c r="H542" s="9" t="s">
        <v>729</v>
      </c>
      <c r="I542" s="9"/>
      <c r="J542" s="9"/>
      <c r="K542" s="9"/>
      <c r="L542" s="95"/>
      <c r="M542" s="95"/>
      <c r="N542" s="95">
        <f>484*E542</f>
        <v>1936096.7999999998</v>
      </c>
      <c r="O542" s="95"/>
      <c r="P542" s="95"/>
      <c r="Q542" s="95"/>
      <c r="R542" s="95"/>
      <c r="S542" s="95"/>
      <c r="T542" s="95"/>
      <c r="U542" s="95"/>
      <c r="V542" s="95"/>
      <c r="W542" s="9"/>
      <c r="X542" s="95">
        <f t="shared" si="98"/>
        <v>1936096.7999999998</v>
      </c>
      <c r="Y542" s="9" t="s">
        <v>2659</v>
      </c>
      <c r="Z542" s="16">
        <v>0</v>
      </c>
      <c r="AA542" s="16">
        <v>0</v>
      </c>
      <c r="AB542" s="16">
        <v>0</v>
      </c>
      <c r="AC542" s="53">
        <f t="shared" si="99"/>
        <v>1936096.7999999998</v>
      </c>
      <c r="AD542" s="55"/>
    </row>
    <row r="543" spans="1:30" s="6" customFormat="1" ht="93.75" customHeight="1" x14ac:dyDescent="0.25">
      <c r="A543" s="51">
        <f>IF(OR(D543=0,D543=""),"",COUNTA($D$471:D543))</f>
        <v>63</v>
      </c>
      <c r="B543" s="9" t="s">
        <v>2080</v>
      </c>
      <c r="C543" s="11" t="s">
        <v>1945</v>
      </c>
      <c r="D543" s="16">
        <v>1978</v>
      </c>
      <c r="E543" s="95">
        <v>3653.9</v>
      </c>
      <c r="F543" s="95">
        <v>2584.5</v>
      </c>
      <c r="G543" s="95">
        <v>978.5</v>
      </c>
      <c r="H543" s="9" t="s">
        <v>729</v>
      </c>
      <c r="I543" s="9"/>
      <c r="J543" s="9"/>
      <c r="K543" s="9"/>
      <c r="L543" s="95"/>
      <c r="M543" s="95"/>
      <c r="N543" s="95">
        <f>484*E543</f>
        <v>1768487.6</v>
      </c>
      <c r="O543" s="95"/>
      <c r="P543" s="95"/>
      <c r="Q543" s="95"/>
      <c r="R543" s="95"/>
      <c r="S543" s="95"/>
      <c r="T543" s="95"/>
      <c r="U543" s="95"/>
      <c r="V543" s="95"/>
      <c r="W543" s="9"/>
      <c r="X543" s="95">
        <f t="shared" si="98"/>
        <v>1768487.6</v>
      </c>
      <c r="Y543" s="9" t="s">
        <v>2659</v>
      </c>
      <c r="Z543" s="16">
        <v>0</v>
      </c>
      <c r="AA543" s="16">
        <v>0</v>
      </c>
      <c r="AB543" s="16">
        <v>0</v>
      </c>
      <c r="AC543" s="53">
        <f t="shared" si="99"/>
        <v>1768487.6</v>
      </c>
      <c r="AD543" s="55"/>
    </row>
    <row r="544" spans="1:30" s="6" customFormat="1" ht="93.75" customHeight="1" x14ac:dyDescent="0.25">
      <c r="A544" s="51">
        <f>IF(OR(D544=0,D544=""),"",COUNTA($D$471:D544))</f>
        <v>64</v>
      </c>
      <c r="B544" s="9" t="s">
        <v>2081</v>
      </c>
      <c r="C544" s="11" t="s">
        <v>1946</v>
      </c>
      <c r="D544" s="16">
        <v>1984</v>
      </c>
      <c r="E544" s="95">
        <v>19875.509999999998</v>
      </c>
      <c r="F544" s="95">
        <v>13425.91</v>
      </c>
      <c r="G544" s="95">
        <v>46.8</v>
      </c>
      <c r="H544" s="9" t="s">
        <v>732</v>
      </c>
      <c r="I544" s="9"/>
      <c r="J544" s="9"/>
      <c r="K544" s="9"/>
      <c r="L544" s="95"/>
      <c r="M544" s="95"/>
      <c r="N544" s="95">
        <f>426*E544</f>
        <v>8466967.2599999998</v>
      </c>
      <c r="O544" s="95"/>
      <c r="P544" s="95"/>
      <c r="Q544" s="95"/>
      <c r="R544" s="95"/>
      <c r="S544" s="95"/>
      <c r="T544" s="95"/>
      <c r="U544" s="95"/>
      <c r="V544" s="95"/>
      <c r="W544" s="9"/>
      <c r="X544" s="95">
        <f t="shared" si="98"/>
        <v>8466967.2599999998</v>
      </c>
      <c r="Y544" s="9" t="s">
        <v>2659</v>
      </c>
      <c r="Z544" s="16">
        <v>0</v>
      </c>
      <c r="AA544" s="16">
        <v>0</v>
      </c>
      <c r="AB544" s="16">
        <v>0</v>
      </c>
      <c r="AC544" s="53">
        <f t="shared" si="99"/>
        <v>8466967.2599999998</v>
      </c>
      <c r="AD544" s="55"/>
    </row>
    <row r="545" spans="1:30" s="6" customFormat="1" ht="93.75" customHeight="1" x14ac:dyDescent="0.25">
      <c r="A545" s="51">
        <f>IF(OR(D545=0,D545=""),"",COUNTA($D$471:D545))</f>
        <v>65</v>
      </c>
      <c r="B545" s="9" t="s">
        <v>882</v>
      </c>
      <c r="C545" s="11" t="s">
        <v>69</v>
      </c>
      <c r="D545" s="16">
        <v>1973</v>
      </c>
      <c r="E545" s="95">
        <v>4568</v>
      </c>
      <c r="F545" s="95">
        <v>2063.1</v>
      </c>
      <c r="G545" s="95">
        <v>247.8</v>
      </c>
      <c r="H545" s="9" t="s">
        <v>732</v>
      </c>
      <c r="I545" s="9"/>
      <c r="J545" s="9"/>
      <c r="K545" s="9"/>
      <c r="L545" s="95"/>
      <c r="M545" s="95"/>
      <c r="N545" s="95">
        <f>426*E545</f>
        <v>1945968</v>
      </c>
      <c r="O545" s="95"/>
      <c r="P545" s="95"/>
      <c r="Q545" s="95"/>
      <c r="R545" s="95"/>
      <c r="S545" s="95"/>
      <c r="T545" s="95"/>
      <c r="U545" s="95"/>
      <c r="V545" s="95"/>
      <c r="W545" s="9"/>
      <c r="X545" s="95">
        <f t="shared" si="98"/>
        <v>1945968</v>
      </c>
      <c r="Y545" s="9" t="s">
        <v>2659</v>
      </c>
      <c r="Z545" s="16">
        <v>0</v>
      </c>
      <c r="AA545" s="16">
        <v>0</v>
      </c>
      <c r="AB545" s="16">
        <v>0</v>
      </c>
      <c r="AC545" s="53">
        <f t="shared" si="99"/>
        <v>1945968</v>
      </c>
      <c r="AD545" s="55"/>
    </row>
    <row r="546" spans="1:30" s="6" customFormat="1" ht="93.75" customHeight="1" x14ac:dyDescent="0.25">
      <c r="A546" s="51">
        <f>IF(OR(D546=0,D546=""),"",COUNTA($D$471:D546))</f>
        <v>66</v>
      </c>
      <c r="B546" s="9" t="s">
        <v>1730</v>
      </c>
      <c r="C546" s="11" t="s">
        <v>1582</v>
      </c>
      <c r="D546" s="16">
        <v>1986</v>
      </c>
      <c r="E546" s="95">
        <v>8366.6</v>
      </c>
      <c r="F546" s="95">
        <v>5637.6</v>
      </c>
      <c r="G546" s="95">
        <v>2729.5</v>
      </c>
      <c r="H546" s="9" t="s">
        <v>732</v>
      </c>
      <c r="I546" s="9"/>
      <c r="J546" s="9"/>
      <c r="K546" s="9"/>
      <c r="L546" s="95"/>
      <c r="M546" s="95"/>
      <c r="N546" s="95">
        <f>426*E546</f>
        <v>3564171.6</v>
      </c>
      <c r="O546" s="95"/>
      <c r="P546" s="95"/>
      <c r="Q546" s="95"/>
      <c r="R546" s="95"/>
      <c r="S546" s="95"/>
      <c r="T546" s="95"/>
      <c r="U546" s="95"/>
      <c r="V546" s="95"/>
      <c r="W546" s="9"/>
      <c r="X546" s="95">
        <f t="shared" si="98"/>
        <v>3564171.6</v>
      </c>
      <c r="Y546" s="9" t="s">
        <v>2659</v>
      </c>
      <c r="Z546" s="16">
        <v>0</v>
      </c>
      <c r="AA546" s="16">
        <v>0</v>
      </c>
      <c r="AB546" s="16">
        <v>0</v>
      </c>
      <c r="AC546" s="53">
        <f t="shared" si="99"/>
        <v>3564171.6</v>
      </c>
      <c r="AD546" s="55"/>
    </row>
    <row r="547" spans="1:30" s="6" customFormat="1" ht="93.75" customHeight="1" x14ac:dyDescent="0.25">
      <c r="A547" s="51">
        <f>IF(OR(D547=0,D547=""),"",COUNTA($D$471:D547))</f>
        <v>67</v>
      </c>
      <c r="B547" s="9" t="s">
        <v>1732</v>
      </c>
      <c r="C547" s="11" t="s">
        <v>1593</v>
      </c>
      <c r="D547" s="16">
        <v>1987</v>
      </c>
      <c r="E547" s="95">
        <v>11254.5</v>
      </c>
      <c r="F547" s="95">
        <v>7600.38</v>
      </c>
      <c r="G547" s="95">
        <v>3654.1</v>
      </c>
      <c r="H547" s="9" t="s">
        <v>732</v>
      </c>
      <c r="I547" s="9"/>
      <c r="J547" s="9"/>
      <c r="K547" s="9"/>
      <c r="L547" s="95"/>
      <c r="M547" s="95"/>
      <c r="N547" s="95">
        <f>426*E547</f>
        <v>4794417</v>
      </c>
      <c r="O547" s="95"/>
      <c r="P547" s="95"/>
      <c r="Q547" s="95"/>
      <c r="R547" s="95"/>
      <c r="S547" s="95"/>
      <c r="T547" s="95"/>
      <c r="U547" s="95"/>
      <c r="V547" s="95"/>
      <c r="W547" s="9"/>
      <c r="X547" s="95">
        <f t="shared" si="98"/>
        <v>4794417</v>
      </c>
      <c r="Y547" s="9" t="s">
        <v>2659</v>
      </c>
      <c r="Z547" s="16">
        <v>0</v>
      </c>
      <c r="AA547" s="16">
        <v>0</v>
      </c>
      <c r="AB547" s="16">
        <v>0</v>
      </c>
      <c r="AC547" s="53">
        <f t="shared" si="99"/>
        <v>4794417</v>
      </c>
      <c r="AD547" s="55"/>
    </row>
    <row r="548" spans="1:30" s="6" customFormat="1" ht="93.75" customHeight="1" x14ac:dyDescent="0.25">
      <c r="A548" s="51">
        <f>IF(OR(D548=0,D548=""),"",COUNTA($D$471:D548))</f>
        <v>68</v>
      </c>
      <c r="B548" s="9" t="s">
        <v>843</v>
      </c>
      <c r="C548" s="11" t="s">
        <v>366</v>
      </c>
      <c r="D548" s="16">
        <v>1969</v>
      </c>
      <c r="E548" s="95">
        <v>6876.3</v>
      </c>
      <c r="F548" s="95">
        <v>5728.2</v>
      </c>
      <c r="G548" s="95">
        <v>1688.1</v>
      </c>
      <c r="H548" s="9" t="s">
        <v>729</v>
      </c>
      <c r="I548" s="9"/>
      <c r="J548" s="9"/>
      <c r="K548" s="9"/>
      <c r="L548" s="95">
        <f t="shared" ref="L548:L561" si="100">565*E548</f>
        <v>3885109.5</v>
      </c>
      <c r="M548" s="95">
        <f t="shared" ref="M548:M561" si="101">1207*E548</f>
        <v>8299694.1000000006</v>
      </c>
      <c r="N548" s="95">
        <f>484*E548</f>
        <v>3328129.2</v>
      </c>
      <c r="O548" s="95">
        <f t="shared" ref="O548:O561" si="102">855*E548</f>
        <v>5879236.5</v>
      </c>
      <c r="P548" s="95">
        <f t="shared" ref="P548:P561" si="103">492*E548</f>
        <v>3383139.6</v>
      </c>
      <c r="Q548" s="95"/>
      <c r="R548" s="95">
        <f>2338*E548</f>
        <v>16076789.4</v>
      </c>
      <c r="S548" s="95">
        <f>297*E548</f>
        <v>2042261.1</v>
      </c>
      <c r="T548" s="95">
        <f>2771*E548</f>
        <v>19054227.300000001</v>
      </c>
      <c r="U548" s="95">
        <f t="shared" ref="U548:U561" si="104">102*E548</f>
        <v>701382.6</v>
      </c>
      <c r="V548" s="95">
        <f>35*E548</f>
        <v>240670.5</v>
      </c>
      <c r="W548" s="95">
        <f>(L548+M548+N548+O548+P548+Q548+R548+S548+T548+U548)*0.0214</f>
        <v>1340709.34302</v>
      </c>
      <c r="X548" s="95">
        <f t="shared" si="98"/>
        <v>64231349.143020004</v>
      </c>
      <c r="Y548" s="9" t="s">
        <v>2659</v>
      </c>
      <c r="Z548" s="16">
        <v>0</v>
      </c>
      <c r="AA548" s="16">
        <v>0</v>
      </c>
      <c r="AB548" s="16">
        <v>0</v>
      </c>
      <c r="AC548" s="53">
        <f t="shared" si="99"/>
        <v>64231349.143020004</v>
      </c>
      <c r="AD548" s="55"/>
    </row>
    <row r="549" spans="1:30" s="6" customFormat="1" ht="93.75" customHeight="1" x14ac:dyDescent="0.25">
      <c r="A549" s="51">
        <f>IF(OR(D549=0,D549=""),"",COUNTA($D$471:D549))</f>
        <v>69</v>
      </c>
      <c r="B549" s="9" t="s">
        <v>844</v>
      </c>
      <c r="C549" s="11" t="s">
        <v>367</v>
      </c>
      <c r="D549" s="16">
        <v>1969</v>
      </c>
      <c r="E549" s="95">
        <v>5277.5</v>
      </c>
      <c r="F549" s="95">
        <v>4387.8</v>
      </c>
      <c r="G549" s="95">
        <v>1413.5</v>
      </c>
      <c r="H549" s="9" t="s">
        <v>729</v>
      </c>
      <c r="I549" s="9"/>
      <c r="J549" s="9"/>
      <c r="K549" s="9"/>
      <c r="L549" s="95">
        <f t="shared" si="100"/>
        <v>2981787.5</v>
      </c>
      <c r="M549" s="95">
        <f t="shared" si="101"/>
        <v>6369942.5</v>
      </c>
      <c r="N549" s="95">
        <f>484*E549</f>
        <v>2554310</v>
      </c>
      <c r="O549" s="95">
        <f t="shared" si="102"/>
        <v>4512262.5</v>
      </c>
      <c r="P549" s="95">
        <f t="shared" si="103"/>
        <v>2596530</v>
      </c>
      <c r="Q549" s="95"/>
      <c r="R549" s="95">
        <f>2338*E549</f>
        <v>12338795</v>
      </c>
      <c r="S549" s="95">
        <f>297*E549</f>
        <v>1567417.5</v>
      </c>
      <c r="T549" s="95">
        <f>2771*E549</f>
        <v>14623952.5</v>
      </c>
      <c r="U549" s="95">
        <f t="shared" si="104"/>
        <v>538305</v>
      </c>
      <c r="V549" s="95">
        <f>35*E549</f>
        <v>184712.5</v>
      </c>
      <c r="W549" s="95">
        <f>(L549+M549+N549+O549+P549+Q549+R549+S549+T549+U549)*0.0214</f>
        <v>1028982.6734999999</v>
      </c>
      <c r="X549" s="95">
        <f t="shared" si="98"/>
        <v>49296997.673500001</v>
      </c>
      <c r="Y549" s="9" t="s">
        <v>2659</v>
      </c>
      <c r="Z549" s="16">
        <v>0</v>
      </c>
      <c r="AA549" s="16">
        <v>0</v>
      </c>
      <c r="AB549" s="16">
        <v>0</v>
      </c>
      <c r="AC549" s="53">
        <f t="shared" si="99"/>
        <v>49296997.673500001</v>
      </c>
      <c r="AD549" s="55"/>
    </row>
    <row r="550" spans="1:30" s="6" customFormat="1" ht="93.75" customHeight="1" x14ac:dyDescent="0.25">
      <c r="A550" s="51">
        <f>IF(OR(D550=0,D550=""),"",COUNTA($D$471:D550))</f>
        <v>70</v>
      </c>
      <c r="B550" s="9" t="s">
        <v>859</v>
      </c>
      <c r="C550" s="11" t="s">
        <v>22</v>
      </c>
      <c r="D550" s="16">
        <v>1969</v>
      </c>
      <c r="E550" s="95">
        <v>4193.3999999999996</v>
      </c>
      <c r="F550" s="95">
        <v>3479.7</v>
      </c>
      <c r="G550" s="95">
        <v>164.6</v>
      </c>
      <c r="H550" s="9" t="s">
        <v>729</v>
      </c>
      <c r="I550" s="9"/>
      <c r="J550" s="9"/>
      <c r="K550" s="9"/>
      <c r="L550" s="95">
        <f t="shared" si="100"/>
        <v>2369271</v>
      </c>
      <c r="M550" s="95">
        <f t="shared" si="101"/>
        <v>5061433.8</v>
      </c>
      <c r="N550" s="95"/>
      <c r="O550" s="95">
        <f t="shared" si="102"/>
        <v>3585356.9999999995</v>
      </c>
      <c r="P550" s="95">
        <f t="shared" si="103"/>
        <v>2063152.7999999998</v>
      </c>
      <c r="Q550" s="95"/>
      <c r="R550" s="95"/>
      <c r="S550" s="95">
        <f>297*E550</f>
        <v>1245439.7999999998</v>
      </c>
      <c r="T550" s="95"/>
      <c r="U550" s="95">
        <f t="shared" si="104"/>
        <v>427726.8</v>
      </c>
      <c r="V550" s="95"/>
      <c r="W550" s="9"/>
      <c r="X550" s="95">
        <f t="shared" si="98"/>
        <v>14752381.199999999</v>
      </c>
      <c r="Y550" s="9" t="s">
        <v>2659</v>
      </c>
      <c r="Z550" s="16">
        <v>0</v>
      </c>
      <c r="AA550" s="16">
        <v>0</v>
      </c>
      <c r="AB550" s="16">
        <v>0</v>
      </c>
      <c r="AC550" s="53">
        <f t="shared" si="99"/>
        <v>14752381.199999999</v>
      </c>
      <c r="AD550" s="55"/>
    </row>
    <row r="551" spans="1:30" s="6" customFormat="1" ht="93.75" customHeight="1" x14ac:dyDescent="0.25">
      <c r="A551" s="51">
        <f>IF(OR(D551=0,D551=""),"",COUNTA($D$471:D551))</f>
        <v>71</v>
      </c>
      <c r="B551" s="9" t="s">
        <v>878</v>
      </c>
      <c r="C551" s="11" t="s">
        <v>83</v>
      </c>
      <c r="D551" s="16">
        <v>1969</v>
      </c>
      <c r="E551" s="95">
        <v>9643.5</v>
      </c>
      <c r="F551" s="95">
        <v>3951.5</v>
      </c>
      <c r="G551" s="95">
        <v>13.4</v>
      </c>
      <c r="H551" s="9" t="s">
        <v>729</v>
      </c>
      <c r="I551" s="9"/>
      <c r="J551" s="9"/>
      <c r="K551" s="9"/>
      <c r="L551" s="95">
        <f t="shared" si="100"/>
        <v>5448577.5</v>
      </c>
      <c r="M551" s="95">
        <f t="shared" si="101"/>
        <v>11639704.5</v>
      </c>
      <c r="N551" s="95"/>
      <c r="O551" s="95">
        <f t="shared" si="102"/>
        <v>8245192.5</v>
      </c>
      <c r="P551" s="95">
        <f t="shared" si="103"/>
        <v>4744602</v>
      </c>
      <c r="Q551" s="95"/>
      <c r="R551" s="95"/>
      <c r="S551" s="95"/>
      <c r="T551" s="95"/>
      <c r="U551" s="95">
        <f t="shared" si="104"/>
        <v>983637</v>
      </c>
      <c r="V551" s="95"/>
      <c r="W551" s="95">
        <f>(L551+M551+N551+O551+P551+Q551+R551+S551+T551+U551)*0.0214</f>
        <v>664720.66889999993</v>
      </c>
      <c r="X551" s="95">
        <f t="shared" si="98"/>
        <v>31726434.168899998</v>
      </c>
      <c r="Y551" s="9" t="s">
        <v>2659</v>
      </c>
      <c r="Z551" s="16">
        <v>0</v>
      </c>
      <c r="AA551" s="16">
        <v>0</v>
      </c>
      <c r="AB551" s="16">
        <v>0</v>
      </c>
      <c r="AC551" s="53">
        <f t="shared" si="99"/>
        <v>31726434.168899998</v>
      </c>
      <c r="AD551" s="55"/>
    </row>
    <row r="552" spans="1:30" s="6" customFormat="1" ht="93.75" customHeight="1" x14ac:dyDescent="0.25">
      <c r="A552" s="51">
        <f>IF(OR(D552=0,D552=""),"",COUNTA($D$471:D552))</f>
        <v>72</v>
      </c>
      <c r="B552" s="9" t="s">
        <v>879</v>
      </c>
      <c r="C552" s="11" t="s">
        <v>23</v>
      </c>
      <c r="D552" s="16">
        <v>1969</v>
      </c>
      <c r="E552" s="95">
        <v>5917.1</v>
      </c>
      <c r="F552" s="95">
        <v>4394.3999999999996</v>
      </c>
      <c r="G552" s="95">
        <v>1522.7</v>
      </c>
      <c r="H552" s="9" t="s">
        <v>729</v>
      </c>
      <c r="I552" s="9"/>
      <c r="J552" s="9"/>
      <c r="K552" s="9"/>
      <c r="L552" s="95">
        <f t="shared" si="100"/>
        <v>3343161.5</v>
      </c>
      <c r="M552" s="95">
        <f t="shared" si="101"/>
        <v>7141939.7000000002</v>
      </c>
      <c r="N552" s="95"/>
      <c r="O552" s="95">
        <f t="shared" si="102"/>
        <v>5059120.5</v>
      </c>
      <c r="P552" s="95">
        <f t="shared" si="103"/>
        <v>2911213.2</v>
      </c>
      <c r="Q552" s="95"/>
      <c r="R552" s="95"/>
      <c r="S552" s="95">
        <f>297*E552</f>
        <v>1757378.7000000002</v>
      </c>
      <c r="T552" s="95"/>
      <c r="U552" s="95">
        <f t="shared" si="104"/>
        <v>603544.20000000007</v>
      </c>
      <c r="V552" s="95"/>
      <c r="W552" s="9"/>
      <c r="X552" s="95">
        <f t="shared" si="98"/>
        <v>20816357.799999997</v>
      </c>
      <c r="Y552" s="9" t="s">
        <v>2659</v>
      </c>
      <c r="Z552" s="16">
        <v>0</v>
      </c>
      <c r="AA552" s="16">
        <v>0</v>
      </c>
      <c r="AB552" s="16">
        <v>0</v>
      </c>
      <c r="AC552" s="53">
        <f t="shared" si="99"/>
        <v>20816357.799999997</v>
      </c>
      <c r="AD552" s="55"/>
    </row>
    <row r="553" spans="1:30" s="6" customFormat="1" ht="93.75" customHeight="1" x14ac:dyDescent="0.25">
      <c r="A553" s="51">
        <f>IF(OR(D553=0,D553=""),"",COUNTA($D$471:D553))</f>
        <v>73</v>
      </c>
      <c r="B553" s="9" t="s">
        <v>891</v>
      </c>
      <c r="C553" s="11" t="s">
        <v>72</v>
      </c>
      <c r="D553" s="16">
        <v>1969</v>
      </c>
      <c r="E553" s="95">
        <v>1276.7</v>
      </c>
      <c r="F553" s="95">
        <v>721.8</v>
      </c>
      <c r="G553" s="95">
        <v>556.6</v>
      </c>
      <c r="H553" s="9" t="s">
        <v>729</v>
      </c>
      <c r="I553" s="9"/>
      <c r="J553" s="9"/>
      <c r="K553" s="9"/>
      <c r="L553" s="95">
        <f t="shared" si="100"/>
        <v>721335.5</v>
      </c>
      <c r="M553" s="95">
        <f t="shared" si="101"/>
        <v>1540976.9000000001</v>
      </c>
      <c r="N553" s="95"/>
      <c r="O553" s="95">
        <f t="shared" si="102"/>
        <v>1091578.5</v>
      </c>
      <c r="P553" s="95">
        <f t="shared" si="103"/>
        <v>628136.4</v>
      </c>
      <c r="Q553" s="95"/>
      <c r="R553" s="95"/>
      <c r="S553" s="95"/>
      <c r="T553" s="95">
        <f>2771*E553</f>
        <v>3537735.7</v>
      </c>
      <c r="U553" s="95">
        <f t="shared" si="104"/>
        <v>130223.40000000001</v>
      </c>
      <c r="V553" s="95"/>
      <c r="W553" s="95">
        <f t="shared" ref="W553:W561" si="105">(L553+M553+N553+O553+P553+Q553+R553+S553+T553+U553)*0.0214</f>
        <v>163709.70895999999</v>
      </c>
      <c r="X553" s="95">
        <f t="shared" si="98"/>
        <v>7813696.1089600008</v>
      </c>
      <c r="Y553" s="9" t="s">
        <v>2659</v>
      </c>
      <c r="Z553" s="16">
        <v>0</v>
      </c>
      <c r="AA553" s="16">
        <v>0</v>
      </c>
      <c r="AB553" s="16">
        <v>0</v>
      </c>
      <c r="AC553" s="53">
        <f t="shared" si="99"/>
        <v>7813696.1089600008</v>
      </c>
      <c r="AD553" s="55"/>
    </row>
    <row r="554" spans="1:30" s="6" customFormat="1" ht="93.75" customHeight="1" x14ac:dyDescent="0.25">
      <c r="A554" s="51">
        <f>IF(OR(D554=0,D554=""),"",COUNTA($D$471:D554))</f>
        <v>74</v>
      </c>
      <c r="B554" s="9" t="s">
        <v>841</v>
      </c>
      <c r="C554" s="11" t="s">
        <v>419</v>
      </c>
      <c r="D554" s="16">
        <v>1970</v>
      </c>
      <c r="E554" s="95">
        <v>7622.3</v>
      </c>
      <c r="F554" s="95">
        <v>5699.3</v>
      </c>
      <c r="G554" s="95">
        <v>2014.4</v>
      </c>
      <c r="H554" s="9" t="s">
        <v>729</v>
      </c>
      <c r="I554" s="9"/>
      <c r="J554" s="9"/>
      <c r="K554" s="9"/>
      <c r="L554" s="95">
        <f t="shared" si="100"/>
        <v>4306599.5</v>
      </c>
      <c r="M554" s="95">
        <f t="shared" si="101"/>
        <v>9200116.0999999996</v>
      </c>
      <c r="N554" s="95">
        <f>484*E554</f>
        <v>3689193.2</v>
      </c>
      <c r="O554" s="95">
        <f t="shared" si="102"/>
        <v>6517066.5</v>
      </c>
      <c r="P554" s="95">
        <f t="shared" si="103"/>
        <v>3750171.6</v>
      </c>
      <c r="Q554" s="95"/>
      <c r="R554" s="95">
        <f>2338*E554</f>
        <v>17820937.400000002</v>
      </c>
      <c r="S554" s="95">
        <f t="shared" ref="S554:S560" si="106">297*E554</f>
        <v>2263823.1</v>
      </c>
      <c r="T554" s="95">
        <f>2771*E554</f>
        <v>21121393.300000001</v>
      </c>
      <c r="U554" s="95">
        <f t="shared" si="104"/>
        <v>777474.6</v>
      </c>
      <c r="V554" s="95">
        <f>35*E554</f>
        <v>266780.5</v>
      </c>
      <c r="W554" s="95">
        <f t="shared" si="105"/>
        <v>1486160.9914199999</v>
      </c>
      <c r="X554" s="95">
        <f t="shared" si="98"/>
        <v>71199716.791419998</v>
      </c>
      <c r="Y554" s="9" t="s">
        <v>2659</v>
      </c>
      <c r="Z554" s="16">
        <v>0</v>
      </c>
      <c r="AA554" s="16">
        <v>0</v>
      </c>
      <c r="AB554" s="16">
        <v>0</v>
      </c>
      <c r="AC554" s="53">
        <f t="shared" si="99"/>
        <v>71199716.791419998</v>
      </c>
      <c r="AD554" s="55"/>
    </row>
    <row r="555" spans="1:30" s="6" customFormat="1" ht="93.75" customHeight="1" x14ac:dyDescent="0.25">
      <c r="A555" s="51">
        <f>IF(OR(D555=0,D555=""),"",COUNTA($D$471:D555))</f>
        <v>75</v>
      </c>
      <c r="B555" s="9" t="s">
        <v>860</v>
      </c>
      <c r="C555" s="11" t="s">
        <v>420</v>
      </c>
      <c r="D555" s="16">
        <v>1970</v>
      </c>
      <c r="E555" s="95">
        <v>3262</v>
      </c>
      <c r="F555" s="95">
        <v>2713.3</v>
      </c>
      <c r="G555" s="95">
        <v>549</v>
      </c>
      <c r="H555" s="9" t="s">
        <v>729</v>
      </c>
      <c r="I555" s="9"/>
      <c r="J555" s="9"/>
      <c r="K555" s="9"/>
      <c r="L555" s="95">
        <f t="shared" si="100"/>
        <v>1843030</v>
      </c>
      <c r="M555" s="95">
        <f t="shared" si="101"/>
        <v>3937234</v>
      </c>
      <c r="N555" s="95">
        <f>484*E555</f>
        <v>1578808</v>
      </c>
      <c r="O555" s="95">
        <f t="shared" si="102"/>
        <v>2789010</v>
      </c>
      <c r="P555" s="95">
        <f t="shared" si="103"/>
        <v>1604904</v>
      </c>
      <c r="Q555" s="95"/>
      <c r="R555" s="95">
        <f>2338*E555</f>
        <v>7626556</v>
      </c>
      <c r="S555" s="95">
        <f t="shared" si="106"/>
        <v>968814</v>
      </c>
      <c r="T555" s="95">
        <f>2771*E555</f>
        <v>9039002</v>
      </c>
      <c r="U555" s="95">
        <f t="shared" si="104"/>
        <v>332724</v>
      </c>
      <c r="V555" s="95">
        <f>35*E555</f>
        <v>114170</v>
      </c>
      <c r="W555" s="95">
        <f t="shared" si="105"/>
        <v>636009.7548</v>
      </c>
      <c r="X555" s="95">
        <f t="shared" si="98"/>
        <v>30470261.754799999</v>
      </c>
      <c r="Y555" s="9" t="s">
        <v>2659</v>
      </c>
      <c r="Z555" s="16">
        <v>0</v>
      </c>
      <c r="AA555" s="16">
        <v>0</v>
      </c>
      <c r="AB555" s="16">
        <v>0</v>
      </c>
      <c r="AC555" s="53">
        <f t="shared" si="99"/>
        <v>30470261.754799999</v>
      </c>
      <c r="AD555" s="55"/>
    </row>
    <row r="556" spans="1:30" s="6" customFormat="1" ht="93.75" customHeight="1" x14ac:dyDescent="0.25">
      <c r="A556" s="51">
        <f>IF(OR(D556=0,D556=""),"",COUNTA($D$471:D556))</f>
        <v>76</v>
      </c>
      <c r="B556" s="9" t="s">
        <v>861</v>
      </c>
      <c r="C556" s="11" t="s">
        <v>421</v>
      </c>
      <c r="D556" s="16">
        <v>1970</v>
      </c>
      <c r="E556" s="95">
        <v>5938</v>
      </c>
      <c r="F556" s="95">
        <v>4403.8</v>
      </c>
      <c r="G556" s="95">
        <v>1534.2</v>
      </c>
      <c r="H556" s="9" t="s">
        <v>729</v>
      </c>
      <c r="I556" s="9"/>
      <c r="J556" s="9"/>
      <c r="K556" s="9"/>
      <c r="L556" s="95">
        <f t="shared" si="100"/>
        <v>3354970</v>
      </c>
      <c r="M556" s="95">
        <f t="shared" si="101"/>
        <v>7167166</v>
      </c>
      <c r="N556" s="95"/>
      <c r="O556" s="95">
        <f t="shared" si="102"/>
        <v>5076990</v>
      </c>
      <c r="P556" s="95">
        <f t="shared" si="103"/>
        <v>2921496</v>
      </c>
      <c r="Q556" s="95"/>
      <c r="R556" s="95">
        <f>2338*E556</f>
        <v>13883044</v>
      </c>
      <c r="S556" s="95">
        <f t="shared" si="106"/>
        <v>1763586</v>
      </c>
      <c r="T556" s="95">
        <f>2771*E556</f>
        <v>16454198</v>
      </c>
      <c r="U556" s="95">
        <f t="shared" si="104"/>
        <v>605676</v>
      </c>
      <c r="V556" s="95"/>
      <c r="W556" s="95">
        <f t="shared" si="105"/>
        <v>1096260.4963999998</v>
      </c>
      <c r="X556" s="95">
        <f t="shared" si="98"/>
        <v>52323386.496399999</v>
      </c>
      <c r="Y556" s="9" t="s">
        <v>2659</v>
      </c>
      <c r="Z556" s="16">
        <v>0</v>
      </c>
      <c r="AA556" s="16">
        <v>0</v>
      </c>
      <c r="AB556" s="16">
        <v>0</v>
      </c>
      <c r="AC556" s="53">
        <f t="shared" si="99"/>
        <v>52323386.496399999</v>
      </c>
      <c r="AD556" s="55"/>
    </row>
    <row r="557" spans="1:30" s="6" customFormat="1" ht="93.75" customHeight="1" x14ac:dyDescent="0.25">
      <c r="A557" s="51">
        <f>IF(OR(D557=0,D557=""),"",COUNTA($D$471:D557))</f>
        <v>77</v>
      </c>
      <c r="B557" s="9" t="s">
        <v>863</v>
      </c>
      <c r="C557" s="11" t="s">
        <v>92</v>
      </c>
      <c r="D557" s="16">
        <v>1970</v>
      </c>
      <c r="E557" s="95">
        <v>5891.3</v>
      </c>
      <c r="F557" s="95">
        <v>3025.5</v>
      </c>
      <c r="G557" s="95">
        <v>0</v>
      </c>
      <c r="H557" s="9" t="s">
        <v>729</v>
      </c>
      <c r="I557" s="9"/>
      <c r="J557" s="9"/>
      <c r="K557" s="9"/>
      <c r="L557" s="95">
        <f t="shared" si="100"/>
        <v>3328584.5</v>
      </c>
      <c r="M557" s="95">
        <f t="shared" si="101"/>
        <v>7110799.1000000006</v>
      </c>
      <c r="N557" s="95"/>
      <c r="O557" s="95">
        <f t="shared" si="102"/>
        <v>5037061.5</v>
      </c>
      <c r="P557" s="95">
        <f t="shared" si="103"/>
        <v>2898519.6</v>
      </c>
      <c r="Q557" s="95"/>
      <c r="R557" s="95"/>
      <c r="S557" s="95">
        <f t="shared" si="106"/>
        <v>1749716.1</v>
      </c>
      <c r="T557" s="95"/>
      <c r="U557" s="95">
        <f t="shared" si="104"/>
        <v>600912.6</v>
      </c>
      <c r="V557" s="95"/>
      <c r="W557" s="95">
        <f t="shared" si="105"/>
        <v>443527.69876000012</v>
      </c>
      <c r="X557" s="95">
        <f t="shared" si="98"/>
        <v>21169121.098760005</v>
      </c>
      <c r="Y557" s="9" t="s">
        <v>2659</v>
      </c>
      <c r="Z557" s="16">
        <v>0</v>
      </c>
      <c r="AA557" s="16">
        <v>0</v>
      </c>
      <c r="AB557" s="16">
        <v>0</v>
      </c>
      <c r="AC557" s="53">
        <f t="shared" si="99"/>
        <v>21169121.098760005</v>
      </c>
      <c r="AD557" s="55"/>
    </row>
    <row r="558" spans="1:30" s="6" customFormat="1" ht="93.75" customHeight="1" x14ac:dyDescent="0.25">
      <c r="A558" s="51">
        <f>IF(OR(D558=0,D558=""),"",COUNTA($D$471:D558))</f>
        <v>78</v>
      </c>
      <c r="B558" s="9" t="s">
        <v>872</v>
      </c>
      <c r="C558" s="11" t="s">
        <v>422</v>
      </c>
      <c r="D558" s="16">
        <v>1970</v>
      </c>
      <c r="E558" s="95">
        <v>5933.42</v>
      </c>
      <c r="F558" s="95">
        <v>4290.82</v>
      </c>
      <c r="G558" s="95">
        <v>1642.6</v>
      </c>
      <c r="H558" s="9" t="s">
        <v>729</v>
      </c>
      <c r="I558" s="9"/>
      <c r="J558" s="9"/>
      <c r="K558" s="9"/>
      <c r="L558" s="95">
        <f t="shared" si="100"/>
        <v>3352382.3</v>
      </c>
      <c r="M558" s="95">
        <f t="shared" si="101"/>
        <v>7161637.9400000004</v>
      </c>
      <c r="N558" s="95"/>
      <c r="O558" s="95">
        <f t="shared" si="102"/>
        <v>5073074.0999999996</v>
      </c>
      <c r="P558" s="95">
        <f t="shared" si="103"/>
        <v>2919242.64</v>
      </c>
      <c r="Q558" s="95"/>
      <c r="R558" s="95">
        <f>2338*E558</f>
        <v>13872335.960000001</v>
      </c>
      <c r="S558" s="95">
        <f t="shared" si="106"/>
        <v>1762225.74</v>
      </c>
      <c r="T558" s="95">
        <f>2771*E558</f>
        <v>16441506.82</v>
      </c>
      <c r="U558" s="95">
        <f t="shared" si="104"/>
        <v>605208.84</v>
      </c>
      <c r="V558" s="95"/>
      <c r="W558" s="95">
        <f t="shared" si="105"/>
        <v>1095414.9468759999</v>
      </c>
      <c r="X558" s="95">
        <f t="shared" si="98"/>
        <v>52283029.286876</v>
      </c>
      <c r="Y558" s="9" t="s">
        <v>2659</v>
      </c>
      <c r="Z558" s="16">
        <v>0</v>
      </c>
      <c r="AA558" s="16">
        <v>0</v>
      </c>
      <c r="AB558" s="16">
        <v>0</v>
      </c>
      <c r="AC558" s="53">
        <f t="shared" si="99"/>
        <v>52283029.286876</v>
      </c>
      <c r="AD558" s="55"/>
    </row>
    <row r="559" spans="1:30" s="7" customFormat="1" ht="93.75" customHeight="1" x14ac:dyDescent="0.25">
      <c r="A559" s="51">
        <f>IF(OR(D559=0,D559=""),"",COUNTA($D$471:D559))</f>
        <v>79</v>
      </c>
      <c r="B559" s="9" t="s">
        <v>875</v>
      </c>
      <c r="C559" s="11" t="s">
        <v>423</v>
      </c>
      <c r="D559" s="16">
        <v>1970</v>
      </c>
      <c r="E559" s="95">
        <v>7754.4</v>
      </c>
      <c r="F559" s="95">
        <v>5419.2</v>
      </c>
      <c r="G559" s="95">
        <v>2335.1999999999998</v>
      </c>
      <c r="H559" s="9" t="s">
        <v>729</v>
      </c>
      <c r="I559" s="9"/>
      <c r="J559" s="9"/>
      <c r="K559" s="9"/>
      <c r="L559" s="95">
        <f t="shared" si="100"/>
        <v>4381236</v>
      </c>
      <c r="M559" s="95">
        <f t="shared" si="101"/>
        <v>9359560.7999999989</v>
      </c>
      <c r="N559" s="95"/>
      <c r="O559" s="95">
        <f t="shared" si="102"/>
        <v>6630012</v>
      </c>
      <c r="P559" s="95">
        <f t="shared" si="103"/>
        <v>3815164.8</v>
      </c>
      <c r="Q559" s="95"/>
      <c r="R559" s="95">
        <f>2338*E559</f>
        <v>18129787.199999999</v>
      </c>
      <c r="S559" s="95">
        <f t="shared" si="106"/>
        <v>2303056.7999999998</v>
      </c>
      <c r="T559" s="95">
        <f>2771*E559</f>
        <v>21487442.399999999</v>
      </c>
      <c r="U559" s="95">
        <f t="shared" si="104"/>
        <v>790948.79999999993</v>
      </c>
      <c r="V559" s="95"/>
      <c r="W559" s="95">
        <f t="shared" si="105"/>
        <v>1431600.2683199998</v>
      </c>
      <c r="X559" s="95">
        <f t="shared" si="98"/>
        <v>68328809.068319991</v>
      </c>
      <c r="Y559" s="9" t="s">
        <v>2659</v>
      </c>
      <c r="Z559" s="16">
        <v>0</v>
      </c>
      <c r="AA559" s="16">
        <v>0</v>
      </c>
      <c r="AB559" s="16">
        <v>0</v>
      </c>
      <c r="AC559" s="53">
        <f t="shared" si="99"/>
        <v>68328809.068319991</v>
      </c>
    </row>
    <row r="560" spans="1:30" s="6" customFormat="1" ht="93.75" customHeight="1" x14ac:dyDescent="0.25">
      <c r="A560" s="51">
        <f>IF(OR(D560=0,D560=""),"",COUNTA($D$471:D560))</f>
        <v>80</v>
      </c>
      <c r="B560" s="9" t="s">
        <v>880</v>
      </c>
      <c r="C560" s="11" t="s">
        <v>68</v>
      </c>
      <c r="D560" s="16">
        <v>1970</v>
      </c>
      <c r="E560" s="95">
        <v>8103.04</v>
      </c>
      <c r="F560" s="95">
        <v>4583.54</v>
      </c>
      <c r="G560" s="95">
        <v>1481.7</v>
      </c>
      <c r="H560" s="9" t="s">
        <v>729</v>
      </c>
      <c r="I560" s="9"/>
      <c r="J560" s="9"/>
      <c r="K560" s="9"/>
      <c r="L560" s="95">
        <f t="shared" si="100"/>
        <v>4578217.5999999996</v>
      </c>
      <c r="M560" s="95">
        <f t="shared" si="101"/>
        <v>9780369.2799999993</v>
      </c>
      <c r="N560" s="95">
        <f>484*E560</f>
        <v>3921871.36</v>
      </c>
      <c r="O560" s="95">
        <f t="shared" si="102"/>
        <v>6928099.2000000002</v>
      </c>
      <c r="P560" s="95">
        <f t="shared" si="103"/>
        <v>3986695.68</v>
      </c>
      <c r="Q560" s="95"/>
      <c r="R560" s="95">
        <f>2338*E560</f>
        <v>18944907.52</v>
      </c>
      <c r="S560" s="95">
        <f t="shared" si="106"/>
        <v>2406602.88</v>
      </c>
      <c r="T560" s="95">
        <f>2771*E560</f>
        <v>22453523.84</v>
      </c>
      <c r="U560" s="95">
        <f t="shared" si="104"/>
        <v>826510.08</v>
      </c>
      <c r="V560" s="95"/>
      <c r="W560" s="95">
        <f t="shared" si="105"/>
        <v>1579893.4652159999</v>
      </c>
      <c r="X560" s="95">
        <f t="shared" si="98"/>
        <v>75406690.905215994</v>
      </c>
      <c r="Y560" s="9" t="s">
        <v>2659</v>
      </c>
      <c r="Z560" s="16">
        <v>0</v>
      </c>
      <c r="AA560" s="16">
        <v>0</v>
      </c>
      <c r="AB560" s="16">
        <v>0</v>
      </c>
      <c r="AC560" s="53">
        <f t="shared" si="99"/>
        <v>75406690.905215994</v>
      </c>
      <c r="AD560" s="55"/>
    </row>
    <row r="561" spans="1:30" s="6" customFormat="1" ht="93.75" customHeight="1" x14ac:dyDescent="0.25">
      <c r="A561" s="51">
        <f>IF(OR(D561=0,D561=""),"",COUNTA($D$471:D561))</f>
        <v>81</v>
      </c>
      <c r="B561" s="9" t="s">
        <v>881</v>
      </c>
      <c r="C561" s="11" t="s">
        <v>82</v>
      </c>
      <c r="D561" s="16">
        <v>1970</v>
      </c>
      <c r="E561" s="95">
        <v>7755.7</v>
      </c>
      <c r="F561" s="95">
        <v>3948</v>
      </c>
      <c r="G561" s="95">
        <v>0</v>
      </c>
      <c r="H561" s="9" t="s">
        <v>729</v>
      </c>
      <c r="I561" s="9"/>
      <c r="J561" s="9"/>
      <c r="K561" s="9"/>
      <c r="L561" s="95">
        <f t="shared" si="100"/>
        <v>4381970.5</v>
      </c>
      <c r="M561" s="95">
        <f t="shared" si="101"/>
        <v>9361129.9000000004</v>
      </c>
      <c r="N561" s="95"/>
      <c r="O561" s="95">
        <f t="shared" si="102"/>
        <v>6631123.5</v>
      </c>
      <c r="P561" s="95">
        <f t="shared" si="103"/>
        <v>3815804.4</v>
      </c>
      <c r="Q561" s="95"/>
      <c r="R561" s="95"/>
      <c r="S561" s="95"/>
      <c r="T561" s="95"/>
      <c r="U561" s="95">
        <f t="shared" si="104"/>
        <v>791081.4</v>
      </c>
      <c r="V561" s="95"/>
      <c r="W561" s="95">
        <f t="shared" si="105"/>
        <v>534595.74757999985</v>
      </c>
      <c r="X561" s="95">
        <f t="shared" si="98"/>
        <v>25515705.447579995</v>
      </c>
      <c r="Y561" s="9" t="s">
        <v>2659</v>
      </c>
      <c r="Z561" s="16">
        <v>0</v>
      </c>
      <c r="AA561" s="16">
        <v>0</v>
      </c>
      <c r="AB561" s="16">
        <v>0</v>
      </c>
      <c r="AC561" s="53">
        <f t="shared" si="99"/>
        <v>25515705.447579995</v>
      </c>
      <c r="AD561" s="55"/>
    </row>
    <row r="562" spans="1:30" s="6" customFormat="1" ht="93.75" customHeight="1" x14ac:dyDescent="0.25">
      <c r="A562" s="51" t="str">
        <f>IF(OR(D562=0,D562=""),"",COUNTA($D$471:D562))</f>
        <v/>
      </c>
      <c r="B562" s="51"/>
      <c r="C562" s="11"/>
      <c r="D562" s="16"/>
      <c r="E562" s="54">
        <f>SUM(E508:E561)</f>
        <v>376260.27999999997</v>
      </c>
      <c r="F562" s="54">
        <f>SUM(F508:F561)</f>
        <v>257129.64</v>
      </c>
      <c r="G562" s="54">
        <f>SUM(G508:G561)</f>
        <v>89067.10000000002</v>
      </c>
      <c r="H562" s="9"/>
      <c r="I562" s="9"/>
      <c r="J562" s="9"/>
      <c r="K562" s="9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54">
        <f>SUM(X508:X561)</f>
        <v>936937166.44375193</v>
      </c>
      <c r="Y562" s="54"/>
      <c r="Z562" s="54">
        <v>0</v>
      </c>
      <c r="AA562" s="56">
        <v>0</v>
      </c>
      <c r="AB562" s="56">
        <v>0</v>
      </c>
      <c r="AC562" s="54">
        <f>SUM(AC508:AC561)</f>
        <v>941428800.00375187</v>
      </c>
      <c r="AD562" s="55"/>
    </row>
    <row r="563" spans="1:30" s="6" customFormat="1" ht="93.75" customHeight="1" x14ac:dyDescent="0.25">
      <c r="A563" s="51" t="str">
        <f>IF(OR(D563=0,D563=""),"",COUNTA($D$471:D563))</f>
        <v/>
      </c>
      <c r="B563" s="51"/>
      <c r="C563" s="52" t="s">
        <v>2682</v>
      </c>
      <c r="D563" s="16"/>
      <c r="E563" s="54"/>
      <c r="F563" s="54"/>
      <c r="G563" s="54"/>
      <c r="H563" s="9"/>
      <c r="I563" s="9"/>
      <c r="J563" s="9"/>
      <c r="K563" s="9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54"/>
      <c r="Y563" s="54"/>
      <c r="Z563" s="54"/>
      <c r="AA563" s="56"/>
      <c r="AB563" s="56"/>
      <c r="AC563" s="54"/>
      <c r="AD563" s="55"/>
    </row>
    <row r="564" spans="1:30" s="6" customFormat="1" ht="93.75" customHeight="1" x14ac:dyDescent="0.25">
      <c r="A564" s="51">
        <f>IF(OR(D564=0,D564=""),"",COUNTA($D$471:D564))</f>
        <v>82</v>
      </c>
      <c r="B564" s="9" t="s">
        <v>2105</v>
      </c>
      <c r="C564" s="11" t="s">
        <v>2046</v>
      </c>
      <c r="D564" s="16">
        <v>1970</v>
      </c>
      <c r="E564" s="95">
        <v>1006.7</v>
      </c>
      <c r="F564" s="9">
        <v>924.8</v>
      </c>
      <c r="G564" s="9">
        <v>81.900000000000006</v>
      </c>
      <c r="H564" s="9" t="s">
        <v>725</v>
      </c>
      <c r="I564" s="9"/>
      <c r="J564" s="9"/>
      <c r="K564" s="9"/>
      <c r="L564" s="95"/>
      <c r="M564" s="95"/>
      <c r="N564" s="95"/>
      <c r="O564" s="95"/>
      <c r="P564" s="95"/>
      <c r="Q564" s="95"/>
      <c r="R564" s="95">
        <f t="shared" ref="R564:R576" si="107">5074*E564</f>
        <v>5107995.8</v>
      </c>
      <c r="S564" s="95"/>
      <c r="T564" s="95"/>
      <c r="U564" s="95"/>
      <c r="V564" s="95"/>
      <c r="W564" s="95"/>
      <c r="X564" s="95">
        <f t="shared" ref="X564:X576" si="108">L564+M564+N564+O564+P564+Q564+R564+S564+T564+U564+V564+W564</f>
        <v>5107995.8</v>
      </c>
      <c r="Y564" s="9" t="s">
        <v>2659</v>
      </c>
      <c r="Z564" s="16">
        <v>0</v>
      </c>
      <c r="AA564" s="16">
        <v>0</v>
      </c>
      <c r="AB564" s="16">
        <v>0</v>
      </c>
      <c r="AC564" s="53">
        <f t="shared" ref="AC564:AC576" si="109">X564-(Z564+AA564+AB564)</f>
        <v>5107995.8</v>
      </c>
      <c r="AD564" s="55"/>
    </row>
    <row r="565" spans="1:30" s="6" customFormat="1" ht="93.75" customHeight="1" x14ac:dyDescent="0.25">
      <c r="A565" s="51">
        <f>IF(OR(D565=0,D565=""),"",COUNTA($D$471:D565))</f>
        <v>83</v>
      </c>
      <c r="B565" s="9" t="s">
        <v>2106</v>
      </c>
      <c r="C565" s="11" t="s">
        <v>2047</v>
      </c>
      <c r="D565" s="16">
        <v>1964</v>
      </c>
      <c r="E565" s="95">
        <v>695.8</v>
      </c>
      <c r="F565" s="9">
        <v>644.6</v>
      </c>
      <c r="G565" s="9">
        <v>51.2</v>
      </c>
      <c r="H565" s="9" t="s">
        <v>725</v>
      </c>
      <c r="I565" s="9"/>
      <c r="J565" s="9"/>
      <c r="K565" s="9"/>
      <c r="L565" s="95"/>
      <c r="M565" s="95"/>
      <c r="N565" s="95"/>
      <c r="O565" s="95"/>
      <c r="P565" s="95"/>
      <c r="Q565" s="95"/>
      <c r="R565" s="95">
        <f t="shared" si="107"/>
        <v>3530489.1999999997</v>
      </c>
      <c r="S565" s="95"/>
      <c r="T565" s="95"/>
      <c r="U565" s="95"/>
      <c r="V565" s="95"/>
      <c r="W565" s="95"/>
      <c r="X565" s="95">
        <f t="shared" si="108"/>
        <v>3530489.1999999997</v>
      </c>
      <c r="Y565" s="9" t="s">
        <v>2659</v>
      </c>
      <c r="Z565" s="16">
        <v>0</v>
      </c>
      <c r="AA565" s="16">
        <v>0</v>
      </c>
      <c r="AB565" s="16">
        <v>0</v>
      </c>
      <c r="AC565" s="53">
        <f t="shared" si="109"/>
        <v>3530489.1999999997</v>
      </c>
      <c r="AD565" s="55"/>
    </row>
    <row r="566" spans="1:30" s="6" customFormat="1" ht="93.75" customHeight="1" x14ac:dyDescent="0.25">
      <c r="A566" s="51">
        <f>IF(OR(D566=0,D566=""),"",COUNTA($D$471:D566))</f>
        <v>84</v>
      </c>
      <c r="B566" s="9" t="s">
        <v>2334</v>
      </c>
      <c r="C566" s="11" t="s">
        <v>2281</v>
      </c>
      <c r="D566" s="16">
        <v>1975</v>
      </c>
      <c r="E566" s="95">
        <v>778.8</v>
      </c>
      <c r="F566" s="9">
        <v>722.4</v>
      </c>
      <c r="G566" s="9">
        <v>56.4</v>
      </c>
      <c r="H566" s="9" t="s">
        <v>725</v>
      </c>
      <c r="I566" s="9"/>
      <c r="J566" s="9"/>
      <c r="K566" s="9"/>
      <c r="L566" s="95"/>
      <c r="M566" s="95"/>
      <c r="N566" s="95"/>
      <c r="O566" s="95"/>
      <c r="P566" s="95"/>
      <c r="Q566" s="95"/>
      <c r="R566" s="95">
        <f t="shared" si="107"/>
        <v>3951631.1999999997</v>
      </c>
      <c r="S566" s="95"/>
      <c r="T566" s="95">
        <f>4807*E566</f>
        <v>3743691.5999999996</v>
      </c>
      <c r="U566" s="95"/>
      <c r="V566" s="95"/>
      <c r="W566" s="95"/>
      <c r="X566" s="95">
        <f t="shared" si="108"/>
        <v>7695322.7999999989</v>
      </c>
      <c r="Y566" s="9" t="s">
        <v>2659</v>
      </c>
      <c r="Z566" s="16">
        <v>0</v>
      </c>
      <c r="AA566" s="16">
        <v>0</v>
      </c>
      <c r="AB566" s="16">
        <v>0</v>
      </c>
      <c r="AC566" s="53">
        <f t="shared" si="109"/>
        <v>7695322.7999999989</v>
      </c>
      <c r="AD566" s="55"/>
    </row>
    <row r="567" spans="1:30" s="6" customFormat="1" ht="93.75" customHeight="1" x14ac:dyDescent="0.25">
      <c r="A567" s="51">
        <f>IF(OR(D567=0,D567=""),"",COUNTA($D$471:D567))</f>
        <v>85</v>
      </c>
      <c r="B567" s="9" t="s">
        <v>2335</v>
      </c>
      <c r="C567" s="11" t="s">
        <v>2282</v>
      </c>
      <c r="D567" s="16">
        <v>1975</v>
      </c>
      <c r="E567" s="95">
        <v>789.4</v>
      </c>
      <c r="F567" s="9">
        <v>729.4</v>
      </c>
      <c r="G567" s="95">
        <v>60</v>
      </c>
      <c r="H567" s="9" t="s">
        <v>725</v>
      </c>
      <c r="I567" s="9"/>
      <c r="J567" s="9"/>
      <c r="K567" s="9"/>
      <c r="L567" s="95"/>
      <c r="M567" s="95"/>
      <c r="N567" s="95"/>
      <c r="O567" s="95"/>
      <c r="P567" s="95"/>
      <c r="Q567" s="95"/>
      <c r="R567" s="95">
        <f t="shared" si="107"/>
        <v>4005415.6</v>
      </c>
      <c r="S567" s="95"/>
      <c r="T567" s="95">
        <f>4807*E567</f>
        <v>3794645.8</v>
      </c>
      <c r="U567" s="95"/>
      <c r="V567" s="95"/>
      <c r="W567" s="95"/>
      <c r="X567" s="95">
        <f t="shared" si="108"/>
        <v>7800061.4000000004</v>
      </c>
      <c r="Y567" s="9" t="s">
        <v>2659</v>
      </c>
      <c r="Z567" s="16">
        <v>0</v>
      </c>
      <c r="AA567" s="16">
        <v>0</v>
      </c>
      <c r="AB567" s="16">
        <v>0</v>
      </c>
      <c r="AC567" s="53">
        <f t="shared" si="109"/>
        <v>7800061.4000000004</v>
      </c>
      <c r="AD567" s="55"/>
    </row>
    <row r="568" spans="1:30" s="6" customFormat="1" ht="93.75" customHeight="1" x14ac:dyDescent="0.25">
      <c r="A568" s="51">
        <f>IF(OR(D568=0,D568=""),"",COUNTA($D$471:D568))</f>
        <v>86</v>
      </c>
      <c r="B568" s="9" t="s">
        <v>2107</v>
      </c>
      <c r="C568" s="11" t="s">
        <v>2048</v>
      </c>
      <c r="D568" s="16">
        <v>1969</v>
      </c>
      <c r="E568" s="95">
        <v>478.2</v>
      </c>
      <c r="F568" s="95">
        <v>448</v>
      </c>
      <c r="G568" s="9">
        <v>30.2</v>
      </c>
      <c r="H568" s="9" t="s">
        <v>725</v>
      </c>
      <c r="I568" s="9"/>
      <c r="J568" s="9"/>
      <c r="K568" s="9"/>
      <c r="L568" s="95"/>
      <c r="M568" s="95"/>
      <c r="N568" s="95"/>
      <c r="O568" s="95"/>
      <c r="P568" s="95"/>
      <c r="Q568" s="95"/>
      <c r="R568" s="95">
        <f t="shared" si="107"/>
        <v>2426386.7999999998</v>
      </c>
      <c r="S568" s="95"/>
      <c r="T568" s="95"/>
      <c r="U568" s="95"/>
      <c r="V568" s="95"/>
      <c r="W568" s="95"/>
      <c r="X568" s="95">
        <f t="shared" si="108"/>
        <v>2426386.7999999998</v>
      </c>
      <c r="Y568" s="9" t="s">
        <v>2659</v>
      </c>
      <c r="Z568" s="16">
        <v>0</v>
      </c>
      <c r="AA568" s="16">
        <v>0</v>
      </c>
      <c r="AB568" s="16">
        <v>0</v>
      </c>
      <c r="AC568" s="53">
        <f t="shared" si="109"/>
        <v>2426386.7999999998</v>
      </c>
      <c r="AD568" s="55"/>
    </row>
    <row r="569" spans="1:30" s="6" customFormat="1" ht="93.75" customHeight="1" x14ac:dyDescent="0.25">
      <c r="A569" s="51">
        <f>IF(OR(D569=0,D569=""),"",COUNTA($D$471:D569))</f>
        <v>87</v>
      </c>
      <c r="B569" s="9" t="s">
        <v>2336</v>
      </c>
      <c r="C569" s="11" t="s">
        <v>2205</v>
      </c>
      <c r="D569" s="16">
        <v>1958</v>
      </c>
      <c r="E569" s="95">
        <v>324.60000000000002</v>
      </c>
      <c r="F569" s="9">
        <v>272.89999999999998</v>
      </c>
      <c r="G569" s="9">
        <v>54.6</v>
      </c>
      <c r="H569" s="9" t="s">
        <v>726</v>
      </c>
      <c r="I569" s="9"/>
      <c r="J569" s="9"/>
      <c r="K569" s="9"/>
      <c r="L569" s="95"/>
      <c r="M569" s="95"/>
      <c r="N569" s="95"/>
      <c r="O569" s="95"/>
      <c r="P569" s="95"/>
      <c r="Q569" s="95"/>
      <c r="R569" s="95">
        <f t="shared" si="107"/>
        <v>1647020.4000000001</v>
      </c>
      <c r="S569" s="95"/>
      <c r="T569" s="95"/>
      <c r="U569" s="95"/>
      <c r="V569" s="95"/>
      <c r="W569" s="95"/>
      <c r="X569" s="95">
        <f t="shared" si="108"/>
        <v>1647020.4000000001</v>
      </c>
      <c r="Y569" s="9" t="s">
        <v>2659</v>
      </c>
      <c r="Z569" s="16">
        <v>0</v>
      </c>
      <c r="AA569" s="16">
        <v>0</v>
      </c>
      <c r="AB569" s="16">
        <v>0</v>
      </c>
      <c r="AC569" s="53">
        <f t="shared" si="109"/>
        <v>1647020.4000000001</v>
      </c>
      <c r="AD569" s="55"/>
    </row>
    <row r="570" spans="1:30" s="6" customFormat="1" ht="93.75" customHeight="1" x14ac:dyDescent="0.25">
      <c r="A570" s="51">
        <f>IF(OR(D570=0,D570=""),"",COUNTA($D$471:D570))</f>
        <v>88</v>
      </c>
      <c r="B570" s="9" t="s">
        <v>2337</v>
      </c>
      <c r="C570" s="11" t="s">
        <v>2206</v>
      </c>
      <c r="D570" s="16">
        <v>1965</v>
      </c>
      <c r="E570" s="95">
        <v>729.8</v>
      </c>
      <c r="F570" s="9">
        <v>641.5</v>
      </c>
      <c r="G570" s="9">
        <v>88.3</v>
      </c>
      <c r="H570" s="9" t="s">
        <v>725</v>
      </c>
      <c r="I570" s="9"/>
      <c r="J570" s="9"/>
      <c r="K570" s="9"/>
      <c r="L570" s="95"/>
      <c r="M570" s="95"/>
      <c r="N570" s="95"/>
      <c r="O570" s="95"/>
      <c r="P570" s="95"/>
      <c r="Q570" s="95"/>
      <c r="R570" s="95">
        <f t="shared" si="107"/>
        <v>3703005.1999999997</v>
      </c>
      <c r="S570" s="95"/>
      <c r="T570" s="95"/>
      <c r="U570" s="95"/>
      <c r="V570" s="95"/>
      <c r="W570" s="95"/>
      <c r="X570" s="95">
        <f t="shared" si="108"/>
        <v>3703005.1999999997</v>
      </c>
      <c r="Y570" s="9" t="s">
        <v>2659</v>
      </c>
      <c r="Z570" s="16">
        <v>0</v>
      </c>
      <c r="AA570" s="16">
        <v>0</v>
      </c>
      <c r="AB570" s="16">
        <v>0</v>
      </c>
      <c r="AC570" s="53">
        <f t="shared" si="109"/>
        <v>3703005.1999999997</v>
      </c>
      <c r="AD570" s="55"/>
    </row>
    <row r="571" spans="1:30" s="6" customFormat="1" ht="93.75" customHeight="1" x14ac:dyDescent="0.25">
      <c r="A571" s="51">
        <f>IF(OR(D571=0,D571=""),"",COUNTA($D$471:D571))</f>
        <v>89</v>
      </c>
      <c r="B571" s="9" t="s">
        <v>2338</v>
      </c>
      <c r="C571" s="11" t="s">
        <v>2207</v>
      </c>
      <c r="D571" s="16">
        <v>1972</v>
      </c>
      <c r="E571" s="95">
        <v>762.6</v>
      </c>
      <c r="F571" s="95">
        <v>621.29999999999995</v>
      </c>
      <c r="G571" s="95">
        <v>0</v>
      </c>
      <c r="H571" s="9" t="s">
        <v>725</v>
      </c>
      <c r="I571" s="9"/>
      <c r="J571" s="9"/>
      <c r="K571" s="9"/>
      <c r="L571" s="95"/>
      <c r="M571" s="95"/>
      <c r="N571" s="95"/>
      <c r="O571" s="95"/>
      <c r="P571" s="95"/>
      <c r="Q571" s="95"/>
      <c r="R571" s="95">
        <f t="shared" si="107"/>
        <v>3869432.4</v>
      </c>
      <c r="S571" s="95"/>
      <c r="T571" s="95"/>
      <c r="U571" s="95"/>
      <c r="V571" s="95"/>
      <c r="W571" s="95"/>
      <c r="X571" s="95">
        <f t="shared" si="108"/>
        <v>3869432.4</v>
      </c>
      <c r="Y571" s="9" t="s">
        <v>2659</v>
      </c>
      <c r="Z571" s="16">
        <v>0</v>
      </c>
      <c r="AA571" s="16">
        <v>0</v>
      </c>
      <c r="AB571" s="16">
        <v>0</v>
      </c>
      <c r="AC571" s="53">
        <f t="shared" si="109"/>
        <v>3869432.4</v>
      </c>
      <c r="AD571" s="55"/>
    </row>
    <row r="572" spans="1:30" s="6" customFormat="1" ht="93.75" customHeight="1" x14ac:dyDescent="0.25">
      <c r="A572" s="51">
        <f>IF(OR(D572=0,D572=""),"",COUNTA($D$471:D572))</f>
        <v>90</v>
      </c>
      <c r="B572" s="9" t="s">
        <v>2339</v>
      </c>
      <c r="C572" s="11" t="s">
        <v>2208</v>
      </c>
      <c r="D572" s="16">
        <v>1976</v>
      </c>
      <c r="E572" s="95">
        <v>393.1</v>
      </c>
      <c r="F572" s="9">
        <v>371.9</v>
      </c>
      <c r="G572" s="9">
        <v>21.2</v>
      </c>
      <c r="H572" s="9" t="s">
        <v>725</v>
      </c>
      <c r="I572" s="9"/>
      <c r="J572" s="9"/>
      <c r="K572" s="9"/>
      <c r="L572" s="95"/>
      <c r="M572" s="95"/>
      <c r="N572" s="95"/>
      <c r="O572" s="95"/>
      <c r="P572" s="95"/>
      <c r="Q572" s="95"/>
      <c r="R572" s="95">
        <f t="shared" si="107"/>
        <v>1994589.4000000001</v>
      </c>
      <c r="S572" s="95"/>
      <c r="T572" s="95"/>
      <c r="U572" s="95"/>
      <c r="V572" s="95"/>
      <c r="W572" s="95"/>
      <c r="X572" s="95">
        <f t="shared" si="108"/>
        <v>1994589.4000000001</v>
      </c>
      <c r="Y572" s="9" t="s">
        <v>2659</v>
      </c>
      <c r="Z572" s="16">
        <v>0</v>
      </c>
      <c r="AA572" s="16">
        <v>0</v>
      </c>
      <c r="AB572" s="16">
        <v>0</v>
      </c>
      <c r="AC572" s="53">
        <f t="shared" si="109"/>
        <v>1994589.4000000001</v>
      </c>
      <c r="AD572" s="55"/>
    </row>
    <row r="573" spans="1:30" s="6" customFormat="1" ht="93.75" customHeight="1" x14ac:dyDescent="0.25">
      <c r="A573" s="51">
        <f>IF(OR(D573=0,D573=""),"",COUNTA($D$471:D573))</f>
        <v>91</v>
      </c>
      <c r="B573" s="9" t="s">
        <v>2340</v>
      </c>
      <c r="C573" s="11" t="s">
        <v>2209</v>
      </c>
      <c r="D573" s="16">
        <v>1970</v>
      </c>
      <c r="E573" s="95">
        <v>822</v>
      </c>
      <c r="F573" s="9">
        <v>751</v>
      </c>
      <c r="G573" s="9">
        <v>71</v>
      </c>
      <c r="H573" s="9" t="s">
        <v>725</v>
      </c>
      <c r="I573" s="9"/>
      <c r="J573" s="9"/>
      <c r="K573" s="9"/>
      <c r="L573" s="95"/>
      <c r="M573" s="95"/>
      <c r="N573" s="95"/>
      <c r="O573" s="95"/>
      <c r="P573" s="95"/>
      <c r="Q573" s="95"/>
      <c r="R573" s="95">
        <f t="shared" si="107"/>
        <v>4170828</v>
      </c>
      <c r="S573" s="95"/>
      <c r="T573" s="95"/>
      <c r="U573" s="95"/>
      <c r="V573" s="95"/>
      <c r="W573" s="95"/>
      <c r="X573" s="95">
        <f t="shared" si="108"/>
        <v>4170828</v>
      </c>
      <c r="Y573" s="9" t="s">
        <v>2659</v>
      </c>
      <c r="Z573" s="16">
        <v>0</v>
      </c>
      <c r="AA573" s="16">
        <v>0</v>
      </c>
      <c r="AB573" s="16">
        <v>0</v>
      </c>
      <c r="AC573" s="53">
        <f t="shared" si="109"/>
        <v>4170828</v>
      </c>
      <c r="AD573" s="55"/>
    </row>
    <row r="574" spans="1:30" s="6" customFormat="1" ht="93.75" customHeight="1" x14ac:dyDescent="0.25">
      <c r="A574" s="51">
        <f>IF(OR(D574=0,D574=""),"",COUNTA($D$471:D574))</f>
        <v>92</v>
      </c>
      <c r="B574" s="9" t="s">
        <v>2341</v>
      </c>
      <c r="C574" s="11" t="s">
        <v>2211</v>
      </c>
      <c r="D574" s="16">
        <v>1969</v>
      </c>
      <c r="E574" s="95">
        <v>381.3</v>
      </c>
      <c r="F574" s="95">
        <v>351.9</v>
      </c>
      <c r="G574" s="9">
        <v>29.4</v>
      </c>
      <c r="H574" s="9" t="s">
        <v>725</v>
      </c>
      <c r="I574" s="9"/>
      <c r="J574" s="9"/>
      <c r="K574" s="9"/>
      <c r="L574" s="95"/>
      <c r="M574" s="95"/>
      <c r="N574" s="95"/>
      <c r="O574" s="95"/>
      <c r="P574" s="95"/>
      <c r="Q574" s="95"/>
      <c r="R574" s="95">
        <f t="shared" si="107"/>
        <v>1934716.2</v>
      </c>
      <c r="S574" s="95"/>
      <c r="T574" s="95"/>
      <c r="U574" s="95"/>
      <c r="V574" s="95"/>
      <c r="W574" s="95"/>
      <c r="X574" s="95">
        <f t="shared" si="108"/>
        <v>1934716.2</v>
      </c>
      <c r="Y574" s="9" t="s">
        <v>2659</v>
      </c>
      <c r="Z574" s="16">
        <v>0</v>
      </c>
      <c r="AA574" s="16">
        <v>0</v>
      </c>
      <c r="AB574" s="16">
        <v>0</v>
      </c>
      <c r="AC574" s="53">
        <f t="shared" si="109"/>
        <v>1934716.2</v>
      </c>
      <c r="AD574" s="55"/>
    </row>
    <row r="575" spans="1:30" s="6" customFormat="1" ht="93.75" customHeight="1" x14ac:dyDescent="0.25">
      <c r="A575" s="51">
        <f>IF(OR(D575=0,D575=""),"",COUNTA($D$471:D575))</f>
        <v>93</v>
      </c>
      <c r="B575" s="9" t="s">
        <v>2342</v>
      </c>
      <c r="C575" s="11" t="s">
        <v>2212</v>
      </c>
      <c r="D575" s="16">
        <v>1973</v>
      </c>
      <c r="E575" s="95">
        <v>862.4</v>
      </c>
      <c r="F575" s="95">
        <v>742.7</v>
      </c>
      <c r="G575" s="9">
        <v>59.6</v>
      </c>
      <c r="H575" s="9" t="s">
        <v>725</v>
      </c>
      <c r="I575" s="9"/>
      <c r="J575" s="9"/>
      <c r="K575" s="9"/>
      <c r="L575" s="95"/>
      <c r="M575" s="95"/>
      <c r="N575" s="95"/>
      <c r="O575" s="95"/>
      <c r="P575" s="95"/>
      <c r="Q575" s="95"/>
      <c r="R575" s="95">
        <f t="shared" si="107"/>
        <v>4375817.5999999996</v>
      </c>
      <c r="S575" s="95"/>
      <c r="T575" s="95"/>
      <c r="U575" s="95"/>
      <c r="V575" s="95"/>
      <c r="W575" s="95"/>
      <c r="X575" s="95">
        <f t="shared" si="108"/>
        <v>4375817.5999999996</v>
      </c>
      <c r="Y575" s="9" t="s">
        <v>2659</v>
      </c>
      <c r="Z575" s="16">
        <v>0</v>
      </c>
      <c r="AA575" s="16">
        <v>0</v>
      </c>
      <c r="AB575" s="16">
        <v>0</v>
      </c>
      <c r="AC575" s="53">
        <f t="shared" si="109"/>
        <v>4375817.5999999996</v>
      </c>
      <c r="AD575" s="55"/>
    </row>
    <row r="576" spans="1:30" s="6" customFormat="1" ht="93.75" customHeight="1" x14ac:dyDescent="0.25">
      <c r="A576" s="51">
        <f>IF(OR(D576=0,D576=""),"",COUNTA($D$471:D576))</f>
        <v>94</v>
      </c>
      <c r="B576" s="9" t="s">
        <v>2343</v>
      </c>
      <c r="C576" s="11" t="s">
        <v>2213</v>
      </c>
      <c r="D576" s="16">
        <v>1973</v>
      </c>
      <c r="E576" s="95">
        <v>864</v>
      </c>
      <c r="F576" s="9">
        <v>806.2</v>
      </c>
      <c r="G576" s="9">
        <v>68.2</v>
      </c>
      <c r="H576" s="9" t="s">
        <v>725</v>
      </c>
      <c r="I576" s="9"/>
      <c r="J576" s="9"/>
      <c r="K576" s="9"/>
      <c r="L576" s="95"/>
      <c r="M576" s="95"/>
      <c r="N576" s="95"/>
      <c r="O576" s="95"/>
      <c r="P576" s="95"/>
      <c r="Q576" s="95"/>
      <c r="R576" s="95">
        <f t="shared" si="107"/>
        <v>4383936</v>
      </c>
      <c r="S576" s="95"/>
      <c r="T576" s="95"/>
      <c r="U576" s="95"/>
      <c r="V576" s="95"/>
      <c r="W576" s="95"/>
      <c r="X576" s="95">
        <f t="shared" si="108"/>
        <v>4383936</v>
      </c>
      <c r="Y576" s="9" t="s">
        <v>2659</v>
      </c>
      <c r="Z576" s="16">
        <v>0</v>
      </c>
      <c r="AA576" s="16">
        <v>0</v>
      </c>
      <c r="AB576" s="16">
        <v>0</v>
      </c>
      <c r="AC576" s="53">
        <f t="shared" si="109"/>
        <v>4383936</v>
      </c>
      <c r="AD576" s="55"/>
    </row>
    <row r="577" spans="1:30" s="6" customFormat="1" ht="93.75" customHeight="1" x14ac:dyDescent="0.25">
      <c r="A577" s="51" t="str">
        <f>IF(OR(D577=0,D577=""),"",COUNTA($D$471:D577))</f>
        <v/>
      </c>
      <c r="B577" s="51"/>
      <c r="C577" s="11"/>
      <c r="D577" s="16"/>
      <c r="E577" s="54">
        <f>SUM(E564:E568)</f>
        <v>3748.9</v>
      </c>
      <c r="F577" s="54">
        <f>SUM(F564:F568)</f>
        <v>3469.2000000000003</v>
      </c>
      <c r="G577" s="54">
        <f>SUM(G564:G568)</f>
        <v>279.70000000000005</v>
      </c>
      <c r="H577" s="9"/>
      <c r="I577" s="9"/>
      <c r="J577" s="9"/>
      <c r="K577" s="9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54">
        <f>SUM(X564:X568)</f>
        <v>26560256</v>
      </c>
      <c r="Y577" s="54"/>
      <c r="Z577" s="54">
        <f>SUM(Z564:Z568)</f>
        <v>0</v>
      </c>
      <c r="AA577" s="54">
        <f>SUM(AA564:AA568)</f>
        <v>0</v>
      </c>
      <c r="AB577" s="54">
        <f>SUM(AB564:AB568)</f>
        <v>0</v>
      </c>
      <c r="AC577" s="54">
        <f>SUM(AC564:AC568)</f>
        <v>26560256</v>
      </c>
      <c r="AD577" s="55"/>
    </row>
    <row r="578" spans="1:30" s="7" customFormat="1" ht="93.75" customHeight="1" x14ac:dyDescent="0.25">
      <c r="A578" s="51" t="str">
        <f>IF(OR(D578=0,D578=""),"",COUNTA($D$471:D578))</f>
        <v/>
      </c>
      <c r="B578" s="51"/>
      <c r="C578" s="52" t="s">
        <v>2683</v>
      </c>
      <c r="D578" s="16"/>
      <c r="E578" s="95"/>
      <c r="F578" s="95"/>
      <c r="G578" s="95"/>
      <c r="H578" s="9"/>
      <c r="I578" s="9"/>
      <c r="J578" s="9"/>
      <c r="K578" s="9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"/>
      <c r="X578" s="53"/>
      <c r="Y578" s="53"/>
      <c r="Z578" s="53"/>
      <c r="AA578" s="53"/>
      <c r="AB578" s="53"/>
      <c r="AC578" s="53"/>
    </row>
    <row r="579" spans="1:30" s="7" customFormat="1" ht="93.75" customHeight="1" x14ac:dyDescent="0.25">
      <c r="A579" s="51">
        <f>IF(OR(D579=0,D579=""),"",COUNTA($D$471:D579))</f>
        <v>95</v>
      </c>
      <c r="B579" s="9" t="s">
        <v>902</v>
      </c>
      <c r="C579" s="11" t="s">
        <v>290</v>
      </c>
      <c r="D579" s="16">
        <v>1967</v>
      </c>
      <c r="E579" s="95">
        <v>678</v>
      </c>
      <c r="F579" s="95">
        <v>412.5</v>
      </c>
      <c r="G579" s="95">
        <v>48.4</v>
      </c>
      <c r="H579" s="9" t="s">
        <v>725</v>
      </c>
      <c r="I579" s="9"/>
      <c r="J579" s="9"/>
      <c r="K579" s="9"/>
      <c r="L579" s="95">
        <f>677*E579</f>
        <v>459006</v>
      </c>
      <c r="M579" s="95"/>
      <c r="N579" s="95"/>
      <c r="O579" s="95">
        <f>668*E579</f>
        <v>452904</v>
      </c>
      <c r="P579" s="95"/>
      <c r="Q579" s="95"/>
      <c r="R579" s="95">
        <f t="shared" ref="R579:R590" si="110">5074*E579</f>
        <v>3440172</v>
      </c>
      <c r="S579" s="95"/>
      <c r="T579" s="95">
        <f>4807*E579</f>
        <v>3259146</v>
      </c>
      <c r="U579" s="95">
        <f>130*E579</f>
        <v>88140</v>
      </c>
      <c r="V579" s="95"/>
      <c r="W579" s="95">
        <f>(L579+M579+N579+O579+P579+Q579+R579+S579+T579+U579)*0.0214</f>
        <v>164766.47519999999</v>
      </c>
      <c r="X579" s="95">
        <f t="shared" ref="X579:X590" si="111">L579+M579+N579+O579+P579+Q579+R579+S579+T579+U579+V579+W579</f>
        <v>7864134.4752000002</v>
      </c>
      <c r="Y579" s="9" t="s">
        <v>2659</v>
      </c>
      <c r="Z579" s="16">
        <v>0</v>
      </c>
      <c r="AA579" s="16">
        <v>0</v>
      </c>
      <c r="AB579" s="16">
        <v>0</v>
      </c>
      <c r="AC579" s="53">
        <f t="shared" ref="AC579:AC590" si="112">X579-(Z579+AA579+AB579)</f>
        <v>7864134.4752000002</v>
      </c>
    </row>
    <row r="580" spans="1:30" s="7" customFormat="1" ht="93.75" customHeight="1" x14ac:dyDescent="0.25">
      <c r="A580" s="51">
        <f>IF(OR(D580=0,D580=""),"",COUNTA($D$471:D580))</f>
        <v>96</v>
      </c>
      <c r="B580" s="9" t="s">
        <v>2486</v>
      </c>
      <c r="C580" s="11" t="s">
        <v>2458</v>
      </c>
      <c r="D580" s="16">
        <v>1988</v>
      </c>
      <c r="E580" s="95">
        <v>1073.5999999999999</v>
      </c>
      <c r="F580" s="95">
        <v>506.2</v>
      </c>
      <c r="G580" s="95">
        <v>736.8</v>
      </c>
      <c r="H580" s="9" t="s">
        <v>725</v>
      </c>
      <c r="I580" s="9"/>
      <c r="J580" s="9"/>
      <c r="K580" s="9"/>
      <c r="L580" s="95"/>
      <c r="M580" s="95"/>
      <c r="N580" s="95"/>
      <c r="O580" s="95"/>
      <c r="P580" s="95"/>
      <c r="Q580" s="95"/>
      <c r="R580" s="95">
        <f t="shared" si="110"/>
        <v>5447446.3999999994</v>
      </c>
      <c r="S580" s="95"/>
      <c r="T580" s="95"/>
      <c r="U580" s="95"/>
      <c r="V580" s="95"/>
      <c r="W580" s="95"/>
      <c r="X580" s="95">
        <f t="shared" si="111"/>
        <v>5447446.3999999994</v>
      </c>
      <c r="Y580" s="9" t="s">
        <v>2659</v>
      </c>
      <c r="Z580" s="16">
        <v>0</v>
      </c>
      <c r="AA580" s="16">
        <v>0</v>
      </c>
      <c r="AB580" s="16">
        <v>0</v>
      </c>
      <c r="AC580" s="53">
        <f t="shared" si="112"/>
        <v>5447446.3999999994</v>
      </c>
    </row>
    <row r="581" spans="1:30" s="7" customFormat="1" ht="93.75" customHeight="1" x14ac:dyDescent="0.25">
      <c r="A581" s="51">
        <f>IF(OR(D581=0,D581=""),"",COUNTA($D$471:D581))</f>
        <v>97</v>
      </c>
      <c r="B581" s="9" t="s">
        <v>907</v>
      </c>
      <c r="C581" s="11" t="s">
        <v>327</v>
      </c>
      <c r="D581" s="16">
        <v>1968</v>
      </c>
      <c r="E581" s="95">
        <v>1467</v>
      </c>
      <c r="F581" s="95">
        <v>963.8</v>
      </c>
      <c r="G581" s="95">
        <v>106.5</v>
      </c>
      <c r="H581" s="9" t="s">
        <v>727</v>
      </c>
      <c r="I581" s="9"/>
      <c r="J581" s="9"/>
      <c r="K581" s="9"/>
      <c r="L581" s="95">
        <f t="shared" ref="L581:L590" si="113">677*E581</f>
        <v>993159</v>
      </c>
      <c r="M581" s="95">
        <f>3303*E581</f>
        <v>4845501</v>
      </c>
      <c r="N581" s="95"/>
      <c r="O581" s="95">
        <f t="shared" ref="O581:O590" si="114">668*E581</f>
        <v>979956</v>
      </c>
      <c r="P581" s="95">
        <f>556*E581</f>
        <v>815652</v>
      </c>
      <c r="Q581" s="95"/>
      <c r="R581" s="95">
        <f t="shared" si="110"/>
        <v>7443558</v>
      </c>
      <c r="S581" s="95"/>
      <c r="T581" s="95">
        <f t="shared" ref="T581:T590" si="115">4807*E581</f>
        <v>7051869</v>
      </c>
      <c r="U581" s="95">
        <f t="shared" ref="U581:U590" si="116">130*E581</f>
        <v>190710</v>
      </c>
      <c r="V581" s="95"/>
      <c r="W581" s="95">
        <f t="shared" ref="W581:W590" si="117">(L581+M581+N581+O581+P581+Q581+R581+S581+T581+U581)*0.0214</f>
        <v>477656.66699999996</v>
      </c>
      <c r="X581" s="95">
        <f t="shared" si="111"/>
        <v>22798061.666999999</v>
      </c>
      <c r="Y581" s="9" t="s">
        <v>2659</v>
      </c>
      <c r="Z581" s="16">
        <v>0</v>
      </c>
      <c r="AA581" s="16">
        <v>0</v>
      </c>
      <c r="AB581" s="16">
        <v>0</v>
      </c>
      <c r="AC581" s="53">
        <f t="shared" si="112"/>
        <v>22798061.666999999</v>
      </c>
    </row>
    <row r="582" spans="1:30" s="6" customFormat="1" ht="93.75" customHeight="1" x14ac:dyDescent="0.25">
      <c r="A582" s="51">
        <f>IF(OR(D582=0,D582=""),"",COUNTA($D$471:D582))</f>
        <v>98</v>
      </c>
      <c r="B582" s="9" t="s">
        <v>900</v>
      </c>
      <c r="C582" s="11" t="s">
        <v>368</v>
      </c>
      <c r="D582" s="16">
        <v>1969</v>
      </c>
      <c r="E582" s="95">
        <v>396.4</v>
      </c>
      <c r="F582" s="95">
        <v>362.4</v>
      </c>
      <c r="G582" s="95">
        <v>34</v>
      </c>
      <c r="H582" s="9" t="s">
        <v>725</v>
      </c>
      <c r="I582" s="9"/>
      <c r="J582" s="9"/>
      <c r="K582" s="9"/>
      <c r="L582" s="95">
        <f t="shared" si="113"/>
        <v>268362.8</v>
      </c>
      <c r="M582" s="95"/>
      <c r="N582" s="95">
        <f>430*E582</f>
        <v>170452</v>
      </c>
      <c r="O582" s="95">
        <f t="shared" si="114"/>
        <v>264795.2</v>
      </c>
      <c r="P582" s="95">
        <f>556*E582</f>
        <v>220398.4</v>
      </c>
      <c r="Q582" s="95"/>
      <c r="R582" s="95">
        <f t="shared" si="110"/>
        <v>2011333.5999999999</v>
      </c>
      <c r="S582" s="95"/>
      <c r="T582" s="95">
        <f t="shared" si="115"/>
        <v>1905494.7999999998</v>
      </c>
      <c r="U582" s="95">
        <f t="shared" si="116"/>
        <v>51532</v>
      </c>
      <c r="V582" s="95">
        <f>34*E582</f>
        <v>13477.599999999999</v>
      </c>
      <c r="W582" s="95">
        <f t="shared" si="117"/>
        <v>104696.69231999999</v>
      </c>
      <c r="X582" s="95">
        <f t="shared" si="111"/>
        <v>5010543.0923199998</v>
      </c>
      <c r="Y582" s="9" t="s">
        <v>2659</v>
      </c>
      <c r="Z582" s="16">
        <v>0</v>
      </c>
      <c r="AA582" s="16">
        <v>0</v>
      </c>
      <c r="AB582" s="16">
        <v>0</v>
      </c>
      <c r="AC582" s="53">
        <f t="shared" si="112"/>
        <v>5010543.0923199998</v>
      </c>
      <c r="AD582" s="55"/>
    </row>
    <row r="583" spans="1:30" s="6" customFormat="1" ht="93.75" customHeight="1" x14ac:dyDescent="0.25">
      <c r="A583" s="51">
        <f>IF(OR(D583=0,D583=""),"",COUNTA($D$471:D583))</f>
        <v>99</v>
      </c>
      <c r="B583" s="9" t="s">
        <v>903</v>
      </c>
      <c r="C583" s="11" t="s">
        <v>369</v>
      </c>
      <c r="D583" s="16">
        <v>1969</v>
      </c>
      <c r="E583" s="95">
        <v>842.2</v>
      </c>
      <c r="F583" s="95">
        <v>477</v>
      </c>
      <c r="G583" s="95">
        <v>121.6</v>
      </c>
      <c r="H583" s="9" t="s">
        <v>725</v>
      </c>
      <c r="I583" s="9"/>
      <c r="J583" s="9"/>
      <c r="K583" s="9"/>
      <c r="L583" s="95">
        <f t="shared" si="113"/>
        <v>570169.4</v>
      </c>
      <c r="M583" s="95"/>
      <c r="N583" s="95"/>
      <c r="O583" s="95">
        <f t="shared" si="114"/>
        <v>562589.6</v>
      </c>
      <c r="P583" s="95"/>
      <c r="Q583" s="95"/>
      <c r="R583" s="95">
        <f t="shared" si="110"/>
        <v>4273322.8</v>
      </c>
      <c r="S583" s="95"/>
      <c r="T583" s="95">
        <f t="shared" si="115"/>
        <v>4048455.4000000004</v>
      </c>
      <c r="U583" s="95">
        <f t="shared" si="116"/>
        <v>109486</v>
      </c>
      <c r="V583" s="95"/>
      <c r="W583" s="95">
        <f t="shared" si="117"/>
        <v>204670.09647999998</v>
      </c>
      <c r="X583" s="95">
        <f t="shared" si="111"/>
        <v>9768693.29648</v>
      </c>
      <c r="Y583" s="9" t="s">
        <v>2659</v>
      </c>
      <c r="Z583" s="16">
        <v>0</v>
      </c>
      <c r="AA583" s="16">
        <v>0</v>
      </c>
      <c r="AB583" s="16">
        <v>0</v>
      </c>
      <c r="AC583" s="53">
        <f t="shared" si="112"/>
        <v>9768693.29648</v>
      </c>
      <c r="AD583" s="55"/>
    </row>
    <row r="584" spans="1:30" s="6" customFormat="1" ht="93.75" customHeight="1" x14ac:dyDescent="0.25">
      <c r="A584" s="51">
        <f>IF(OR(D584=0,D584=""),"",COUNTA($D$471:D584))</f>
        <v>100</v>
      </c>
      <c r="B584" s="9" t="s">
        <v>898</v>
      </c>
      <c r="C584" s="11" t="s">
        <v>424</v>
      </c>
      <c r="D584" s="16">
        <v>1970</v>
      </c>
      <c r="E584" s="95">
        <v>794.6</v>
      </c>
      <c r="F584" s="95">
        <v>733.4</v>
      </c>
      <c r="G584" s="95">
        <v>61.2</v>
      </c>
      <c r="H584" s="9" t="s">
        <v>725</v>
      </c>
      <c r="I584" s="9"/>
      <c r="J584" s="9"/>
      <c r="K584" s="9"/>
      <c r="L584" s="95">
        <f t="shared" si="113"/>
        <v>537944.20000000007</v>
      </c>
      <c r="M584" s="95"/>
      <c r="N584" s="95"/>
      <c r="O584" s="95">
        <f t="shared" si="114"/>
        <v>530792.80000000005</v>
      </c>
      <c r="P584" s="95"/>
      <c r="Q584" s="95"/>
      <c r="R584" s="95">
        <f t="shared" si="110"/>
        <v>4031800.4</v>
      </c>
      <c r="S584" s="95"/>
      <c r="T584" s="95">
        <f t="shared" si="115"/>
        <v>3819642.2</v>
      </c>
      <c r="U584" s="95">
        <f t="shared" si="116"/>
        <v>103298</v>
      </c>
      <c r="V584" s="95"/>
      <c r="W584" s="95">
        <f t="shared" si="117"/>
        <v>193102.42064000003</v>
      </c>
      <c r="X584" s="95">
        <f t="shared" si="111"/>
        <v>9216580.0206400007</v>
      </c>
      <c r="Y584" s="9" t="s">
        <v>2659</v>
      </c>
      <c r="Z584" s="16">
        <v>0</v>
      </c>
      <c r="AA584" s="16">
        <v>0</v>
      </c>
      <c r="AB584" s="16">
        <v>0</v>
      </c>
      <c r="AC584" s="53">
        <f t="shared" si="112"/>
        <v>9216580.0206400007</v>
      </c>
      <c r="AD584" s="55"/>
    </row>
    <row r="585" spans="1:30" s="6" customFormat="1" ht="93.75" customHeight="1" x14ac:dyDescent="0.25">
      <c r="A585" s="51">
        <f>IF(OR(D585=0,D585=""),"",COUNTA($D$471:D585))</f>
        <v>101</v>
      </c>
      <c r="B585" s="9" t="s">
        <v>899</v>
      </c>
      <c r="C585" s="11" t="s">
        <v>425</v>
      </c>
      <c r="D585" s="16">
        <v>1970</v>
      </c>
      <c r="E585" s="95">
        <v>794.6</v>
      </c>
      <c r="F585" s="95">
        <v>733.4</v>
      </c>
      <c r="G585" s="95">
        <v>61.2</v>
      </c>
      <c r="H585" s="9" t="s">
        <v>725</v>
      </c>
      <c r="I585" s="9"/>
      <c r="J585" s="9"/>
      <c r="K585" s="9"/>
      <c r="L585" s="95">
        <f t="shared" si="113"/>
        <v>537944.20000000007</v>
      </c>
      <c r="M585" s="95"/>
      <c r="N585" s="95"/>
      <c r="O585" s="95">
        <f t="shared" si="114"/>
        <v>530792.80000000005</v>
      </c>
      <c r="P585" s="95"/>
      <c r="Q585" s="95"/>
      <c r="R585" s="95">
        <f t="shared" si="110"/>
        <v>4031800.4</v>
      </c>
      <c r="S585" s="95"/>
      <c r="T585" s="95">
        <f t="shared" si="115"/>
        <v>3819642.2</v>
      </c>
      <c r="U585" s="95">
        <f t="shared" si="116"/>
        <v>103298</v>
      </c>
      <c r="V585" s="95"/>
      <c r="W585" s="95">
        <f t="shared" si="117"/>
        <v>193102.42064000003</v>
      </c>
      <c r="X585" s="95">
        <f t="shared" si="111"/>
        <v>9216580.0206400007</v>
      </c>
      <c r="Y585" s="9" t="s">
        <v>2659</v>
      </c>
      <c r="Z585" s="16">
        <v>0</v>
      </c>
      <c r="AA585" s="16">
        <v>0</v>
      </c>
      <c r="AB585" s="16">
        <v>0</v>
      </c>
      <c r="AC585" s="53">
        <f t="shared" si="112"/>
        <v>9216580.0206400007</v>
      </c>
      <c r="AD585" s="55"/>
    </row>
    <row r="586" spans="1:30" s="6" customFormat="1" ht="93.75" customHeight="1" x14ac:dyDescent="0.25">
      <c r="A586" s="51">
        <f>IF(OR(D586=0,D586=""),"",COUNTA($D$471:D586))</f>
        <v>102</v>
      </c>
      <c r="B586" s="9" t="s">
        <v>901</v>
      </c>
      <c r="C586" s="11" t="s">
        <v>426</v>
      </c>
      <c r="D586" s="16">
        <v>1970</v>
      </c>
      <c r="E586" s="95">
        <v>764.6</v>
      </c>
      <c r="F586" s="95">
        <v>706.2</v>
      </c>
      <c r="G586" s="95">
        <v>58.4</v>
      </c>
      <c r="H586" s="9" t="s">
        <v>725</v>
      </c>
      <c r="I586" s="9"/>
      <c r="J586" s="9"/>
      <c r="K586" s="9"/>
      <c r="L586" s="95">
        <f t="shared" si="113"/>
        <v>517634.2</v>
      </c>
      <c r="M586" s="95"/>
      <c r="N586" s="95">
        <f>430*E586</f>
        <v>328778</v>
      </c>
      <c r="O586" s="95">
        <f t="shared" si="114"/>
        <v>510752.8</v>
      </c>
      <c r="P586" s="95">
        <f>556*E586</f>
        <v>425117.60000000003</v>
      </c>
      <c r="Q586" s="95"/>
      <c r="R586" s="95">
        <f t="shared" si="110"/>
        <v>3879580.4</v>
      </c>
      <c r="S586" s="95"/>
      <c r="T586" s="95">
        <f t="shared" si="115"/>
        <v>3675432.2</v>
      </c>
      <c r="U586" s="95">
        <f t="shared" si="116"/>
        <v>99398</v>
      </c>
      <c r="V586" s="95">
        <f>34*E586</f>
        <v>25996.400000000001</v>
      </c>
      <c r="W586" s="95">
        <f t="shared" si="117"/>
        <v>201945.23447999998</v>
      </c>
      <c r="X586" s="95">
        <f t="shared" si="111"/>
        <v>9664634.8344799988</v>
      </c>
      <c r="Y586" s="9" t="s">
        <v>2659</v>
      </c>
      <c r="Z586" s="16">
        <v>0</v>
      </c>
      <c r="AA586" s="16">
        <v>0</v>
      </c>
      <c r="AB586" s="16">
        <v>0</v>
      </c>
      <c r="AC586" s="53">
        <f t="shared" si="112"/>
        <v>9664634.8344799988</v>
      </c>
      <c r="AD586" s="55"/>
    </row>
    <row r="587" spans="1:30" s="6" customFormat="1" ht="93.75" customHeight="1" x14ac:dyDescent="0.25">
      <c r="A587" s="51">
        <f>IF(OR(D587=0,D587=""),"",COUNTA($D$471:D587))</f>
        <v>103</v>
      </c>
      <c r="B587" s="9" t="s">
        <v>904</v>
      </c>
      <c r="C587" s="11" t="s">
        <v>427</v>
      </c>
      <c r="D587" s="16">
        <v>1970</v>
      </c>
      <c r="E587" s="95">
        <v>433.4</v>
      </c>
      <c r="F587" s="95">
        <v>256.39999999999998</v>
      </c>
      <c r="G587" s="95">
        <v>47.8</v>
      </c>
      <c r="H587" s="9" t="s">
        <v>725</v>
      </c>
      <c r="I587" s="9"/>
      <c r="J587" s="9"/>
      <c r="K587" s="9"/>
      <c r="L587" s="95">
        <f t="shared" si="113"/>
        <v>293411.8</v>
      </c>
      <c r="M587" s="95"/>
      <c r="N587" s="95"/>
      <c r="O587" s="95">
        <f t="shared" si="114"/>
        <v>289511.2</v>
      </c>
      <c r="P587" s="95"/>
      <c r="Q587" s="95"/>
      <c r="R587" s="95">
        <f t="shared" si="110"/>
        <v>2199071.6</v>
      </c>
      <c r="S587" s="95"/>
      <c r="T587" s="95">
        <f t="shared" si="115"/>
        <v>2083353.7999999998</v>
      </c>
      <c r="U587" s="95">
        <f t="shared" si="116"/>
        <v>56342</v>
      </c>
      <c r="V587" s="95"/>
      <c r="W587" s="95">
        <f t="shared" si="117"/>
        <v>105324.17456</v>
      </c>
      <c r="X587" s="95">
        <f t="shared" si="111"/>
        <v>5027014.5745600006</v>
      </c>
      <c r="Y587" s="9" t="s">
        <v>2659</v>
      </c>
      <c r="Z587" s="16">
        <v>0</v>
      </c>
      <c r="AA587" s="16">
        <v>0</v>
      </c>
      <c r="AB587" s="16">
        <v>0</v>
      </c>
      <c r="AC587" s="53">
        <f t="shared" si="112"/>
        <v>5027014.5745600006</v>
      </c>
      <c r="AD587" s="55"/>
    </row>
    <row r="588" spans="1:30" s="6" customFormat="1" ht="93.75" customHeight="1" x14ac:dyDescent="0.25">
      <c r="A588" s="51">
        <f>IF(OR(D588=0,D588=""),"",COUNTA($D$471:D588))</f>
        <v>104</v>
      </c>
      <c r="B588" s="9" t="s">
        <v>905</v>
      </c>
      <c r="C588" s="11" t="s">
        <v>428</v>
      </c>
      <c r="D588" s="16">
        <v>1970</v>
      </c>
      <c r="E588" s="95">
        <v>600</v>
      </c>
      <c r="F588" s="95">
        <v>405.9</v>
      </c>
      <c r="G588" s="95">
        <v>46</v>
      </c>
      <c r="H588" s="9" t="s">
        <v>725</v>
      </c>
      <c r="I588" s="9"/>
      <c r="J588" s="9"/>
      <c r="K588" s="9"/>
      <c r="L588" s="95">
        <f t="shared" si="113"/>
        <v>406200</v>
      </c>
      <c r="M588" s="95">
        <f>3303*E588</f>
        <v>1981800</v>
      </c>
      <c r="N588" s="95"/>
      <c r="O588" s="95">
        <f t="shared" si="114"/>
        <v>400800</v>
      </c>
      <c r="P588" s="95">
        <f>556*E588</f>
        <v>333600</v>
      </c>
      <c r="Q588" s="95"/>
      <c r="R588" s="95">
        <f t="shared" si="110"/>
        <v>3044400</v>
      </c>
      <c r="S588" s="95"/>
      <c r="T588" s="95">
        <f t="shared" si="115"/>
        <v>2884200</v>
      </c>
      <c r="U588" s="95">
        <f t="shared" si="116"/>
        <v>78000</v>
      </c>
      <c r="V588" s="95"/>
      <c r="W588" s="95">
        <f t="shared" si="117"/>
        <v>195360.59999999998</v>
      </c>
      <c r="X588" s="95">
        <f t="shared" si="111"/>
        <v>9324360.5999999996</v>
      </c>
      <c r="Y588" s="9" t="s">
        <v>2659</v>
      </c>
      <c r="Z588" s="16">
        <v>0</v>
      </c>
      <c r="AA588" s="16">
        <v>0</v>
      </c>
      <c r="AB588" s="16">
        <v>0</v>
      </c>
      <c r="AC588" s="53">
        <f t="shared" si="112"/>
        <v>9324360.5999999996</v>
      </c>
      <c r="AD588" s="55"/>
    </row>
    <row r="589" spans="1:30" s="6" customFormat="1" ht="93.75" customHeight="1" x14ac:dyDescent="0.25">
      <c r="A589" s="51">
        <f>IF(OR(D589=0,D589=""),"",COUNTA($D$471:D589))</f>
        <v>105</v>
      </c>
      <c r="B589" s="9" t="s">
        <v>906</v>
      </c>
      <c r="C589" s="11" t="s">
        <v>764</v>
      </c>
      <c r="D589" s="16">
        <v>1970</v>
      </c>
      <c r="E589" s="95">
        <v>666.2</v>
      </c>
      <c r="F589" s="95">
        <v>257.60000000000002</v>
      </c>
      <c r="G589" s="95">
        <v>336.3</v>
      </c>
      <c r="H589" s="9" t="s">
        <v>725</v>
      </c>
      <c r="I589" s="9"/>
      <c r="J589" s="9"/>
      <c r="K589" s="9"/>
      <c r="L589" s="95">
        <f t="shared" si="113"/>
        <v>451017.4</v>
      </c>
      <c r="M589" s="95">
        <f>3303*E589</f>
        <v>2200458.6</v>
      </c>
      <c r="N589" s="95"/>
      <c r="O589" s="95">
        <f t="shared" si="114"/>
        <v>445021.60000000003</v>
      </c>
      <c r="P589" s="95">
        <f>556*E589</f>
        <v>370407.2</v>
      </c>
      <c r="Q589" s="95"/>
      <c r="R589" s="95">
        <f t="shared" si="110"/>
        <v>3380298.8000000003</v>
      </c>
      <c r="S589" s="95"/>
      <c r="T589" s="95">
        <f t="shared" si="115"/>
        <v>3202423.4000000004</v>
      </c>
      <c r="U589" s="95">
        <f t="shared" si="116"/>
        <v>86606</v>
      </c>
      <c r="V589" s="95"/>
      <c r="W589" s="95">
        <f t="shared" si="117"/>
        <v>216915.38619999998</v>
      </c>
      <c r="X589" s="95">
        <f t="shared" si="111"/>
        <v>10353148.3862</v>
      </c>
      <c r="Y589" s="9" t="s">
        <v>2659</v>
      </c>
      <c r="Z589" s="16">
        <v>0</v>
      </c>
      <c r="AA589" s="16">
        <v>0</v>
      </c>
      <c r="AB589" s="16">
        <v>0</v>
      </c>
      <c r="AC589" s="53">
        <f t="shared" si="112"/>
        <v>10353148.3862</v>
      </c>
      <c r="AD589" s="55"/>
    </row>
    <row r="590" spans="1:30" s="6" customFormat="1" ht="93.75" customHeight="1" x14ac:dyDescent="0.25">
      <c r="A590" s="51">
        <f>IF(OR(D590=0,D590=""),"",COUNTA($D$471:D590))</f>
        <v>106</v>
      </c>
      <c r="B590" s="9" t="s">
        <v>1891</v>
      </c>
      <c r="C590" s="11" t="s">
        <v>429</v>
      </c>
      <c r="D590" s="16">
        <v>1970</v>
      </c>
      <c r="E590" s="95">
        <v>772</v>
      </c>
      <c r="F590" s="95">
        <v>741.5</v>
      </c>
      <c r="G590" s="95">
        <v>73.400000000000006</v>
      </c>
      <c r="H590" s="9" t="s">
        <v>727</v>
      </c>
      <c r="I590" s="9"/>
      <c r="J590" s="9"/>
      <c r="K590" s="9"/>
      <c r="L590" s="95">
        <f t="shared" si="113"/>
        <v>522644</v>
      </c>
      <c r="M590" s="95"/>
      <c r="N590" s="95"/>
      <c r="O590" s="95">
        <f t="shared" si="114"/>
        <v>515696</v>
      </c>
      <c r="P590" s="95">
        <f>556*E590</f>
        <v>429232</v>
      </c>
      <c r="Q590" s="95"/>
      <c r="R590" s="95">
        <f t="shared" si="110"/>
        <v>3917128</v>
      </c>
      <c r="S590" s="95"/>
      <c r="T590" s="95">
        <f t="shared" si="115"/>
        <v>3711004</v>
      </c>
      <c r="U590" s="95">
        <f t="shared" si="116"/>
        <v>100360</v>
      </c>
      <c r="V590" s="95"/>
      <c r="W590" s="95">
        <f t="shared" si="117"/>
        <v>196795.7696</v>
      </c>
      <c r="X590" s="95">
        <f t="shared" si="111"/>
        <v>9392859.7696000002</v>
      </c>
      <c r="Y590" s="9" t="s">
        <v>2659</v>
      </c>
      <c r="Z590" s="16">
        <v>0</v>
      </c>
      <c r="AA590" s="16">
        <v>0</v>
      </c>
      <c r="AB590" s="16">
        <v>0</v>
      </c>
      <c r="AC590" s="53">
        <f t="shared" si="112"/>
        <v>9392859.7696000002</v>
      </c>
      <c r="AD590" s="55"/>
    </row>
    <row r="591" spans="1:30" s="6" customFormat="1" ht="93.75" customHeight="1" x14ac:dyDescent="0.25">
      <c r="A591" s="51" t="str">
        <f>IF(OR(D591=0,D591=""),"",COUNTA($D$471:D591))</f>
        <v/>
      </c>
      <c r="B591" s="51"/>
      <c r="C591" s="11"/>
      <c r="D591" s="16"/>
      <c r="E591" s="54">
        <f>SUM(E579:E590)</f>
        <v>9282.6</v>
      </c>
      <c r="F591" s="54">
        <f>SUM(F579:F590)</f>
        <v>6556.2999999999993</v>
      </c>
      <c r="G591" s="54">
        <f>SUM(G579:G590)</f>
        <v>1731.6000000000001</v>
      </c>
      <c r="H591" s="9"/>
      <c r="I591" s="9"/>
      <c r="J591" s="9"/>
      <c r="K591" s="9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54">
        <f>SUM(X579:X590)</f>
        <v>113084057.13711999</v>
      </c>
      <c r="Y591" s="54"/>
      <c r="Z591" s="54">
        <v>0</v>
      </c>
      <c r="AA591" s="56">
        <v>0</v>
      </c>
      <c r="AB591" s="56">
        <v>0</v>
      </c>
      <c r="AC591" s="54">
        <f>SUM(AC579:AC590)</f>
        <v>113084057.13711999</v>
      </c>
      <c r="AD591" s="55"/>
    </row>
    <row r="592" spans="1:30" s="6" customFormat="1" ht="93.75" customHeight="1" x14ac:dyDescent="0.25">
      <c r="A592" s="51" t="str">
        <f>IF(OR(D592=0,D592=""),"",COUNTA($D$471:D592))</f>
        <v/>
      </c>
      <c r="B592" s="51"/>
      <c r="C592" s="52" t="s">
        <v>2684</v>
      </c>
      <c r="D592" s="16"/>
      <c r="E592" s="95"/>
      <c r="F592" s="95"/>
      <c r="G592" s="95"/>
      <c r="H592" s="9"/>
      <c r="I592" s="9"/>
      <c r="J592" s="9"/>
      <c r="K592" s="9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53"/>
      <c r="Y592" s="53"/>
      <c r="Z592" s="53"/>
      <c r="AA592" s="53"/>
      <c r="AB592" s="53"/>
      <c r="AC592" s="53"/>
      <c r="AD592" s="55"/>
    </row>
    <row r="593" spans="1:30" s="6" customFormat="1" ht="93.75" customHeight="1" x14ac:dyDescent="0.25">
      <c r="A593" s="51">
        <f>IF(OR(D593=0,D593=""),"",COUNTA($D$471:D593))</f>
        <v>107</v>
      </c>
      <c r="B593" s="9" t="s">
        <v>911</v>
      </c>
      <c r="C593" s="11" t="s">
        <v>328</v>
      </c>
      <c r="D593" s="16">
        <v>1968</v>
      </c>
      <c r="E593" s="95">
        <v>720.5</v>
      </c>
      <c r="F593" s="95">
        <v>437.7</v>
      </c>
      <c r="G593" s="95">
        <v>57.6</v>
      </c>
      <c r="H593" s="9" t="s">
        <v>725</v>
      </c>
      <c r="I593" s="9"/>
      <c r="J593" s="9"/>
      <c r="K593" s="9"/>
      <c r="L593" s="95">
        <f>677*E593</f>
        <v>487778.5</v>
      </c>
      <c r="M593" s="95"/>
      <c r="N593" s="95"/>
      <c r="O593" s="95">
        <f>668*E593</f>
        <v>481294</v>
      </c>
      <c r="P593" s="95">
        <f>556*E593</f>
        <v>400598</v>
      </c>
      <c r="Q593" s="95"/>
      <c r="R593" s="95">
        <f t="shared" ref="R593:R601" si="118">5074*E593</f>
        <v>3655817</v>
      </c>
      <c r="S593" s="95"/>
      <c r="T593" s="95">
        <f>4807*E593</f>
        <v>3463443.5</v>
      </c>
      <c r="U593" s="95">
        <f>130*E593</f>
        <v>93665</v>
      </c>
      <c r="V593" s="95"/>
      <c r="W593" s="95">
        <f>(L593+M593+N593+O593+P593+Q593+R593+S593+T593+U593)*0.0214</f>
        <v>183667.55439999999</v>
      </c>
      <c r="X593" s="95">
        <f t="shared" ref="X593:X601" si="119">L593+M593+N593+O593+P593+Q593+R593+S593+T593+U593+V593+W593</f>
        <v>8766263.5544000007</v>
      </c>
      <c r="Y593" s="9" t="s">
        <v>2659</v>
      </c>
      <c r="Z593" s="16">
        <v>0</v>
      </c>
      <c r="AA593" s="16">
        <v>0</v>
      </c>
      <c r="AB593" s="16">
        <v>0</v>
      </c>
      <c r="AC593" s="53">
        <f t="shared" ref="AC593:AC601" si="120">X593-(Z593+AA593+AB593)</f>
        <v>8766263.5544000007</v>
      </c>
      <c r="AD593" s="55"/>
    </row>
    <row r="594" spans="1:30" s="6" customFormat="1" ht="93.75" customHeight="1" x14ac:dyDescent="0.25">
      <c r="A594" s="51">
        <f>IF(OR(D594=0,D594=""),"",COUNTA($D$471:D594))</f>
        <v>108</v>
      </c>
      <c r="B594" s="9" t="s">
        <v>2487</v>
      </c>
      <c r="C594" s="11" t="s">
        <v>2459</v>
      </c>
      <c r="D594" s="16">
        <v>1983</v>
      </c>
      <c r="E594" s="95">
        <v>921.9</v>
      </c>
      <c r="F594" s="95">
        <v>498</v>
      </c>
      <c r="G594" s="95">
        <v>86.4</v>
      </c>
      <c r="H594" s="9" t="s">
        <v>725</v>
      </c>
      <c r="I594" s="9"/>
      <c r="J594" s="9"/>
      <c r="K594" s="9"/>
      <c r="L594" s="95"/>
      <c r="M594" s="95"/>
      <c r="N594" s="95"/>
      <c r="O594" s="95"/>
      <c r="P594" s="95"/>
      <c r="Q594" s="95"/>
      <c r="R594" s="95">
        <f t="shared" si="118"/>
        <v>4677720.5999999996</v>
      </c>
      <c r="S594" s="95"/>
      <c r="T594" s="95"/>
      <c r="U594" s="95"/>
      <c r="V594" s="95"/>
      <c r="W594" s="95"/>
      <c r="X594" s="95">
        <f t="shared" si="119"/>
        <v>4677720.5999999996</v>
      </c>
      <c r="Y594" s="9" t="s">
        <v>2659</v>
      </c>
      <c r="Z594" s="16">
        <v>0</v>
      </c>
      <c r="AA594" s="16">
        <v>0</v>
      </c>
      <c r="AB594" s="16">
        <v>0</v>
      </c>
      <c r="AC594" s="53">
        <f t="shared" si="120"/>
        <v>4677720.5999999996</v>
      </c>
      <c r="AD594" s="55"/>
    </row>
    <row r="595" spans="1:30" s="6" customFormat="1" ht="93.75" customHeight="1" x14ac:dyDescent="0.25">
      <c r="A595" s="51">
        <f>IF(OR(D595=0,D595=""),"",COUNTA($D$471:D595))</f>
        <v>109</v>
      </c>
      <c r="B595" s="9" t="s">
        <v>2108</v>
      </c>
      <c r="C595" s="11" t="s">
        <v>2032</v>
      </c>
      <c r="D595" s="16">
        <v>1976</v>
      </c>
      <c r="E595" s="95">
        <v>391.9</v>
      </c>
      <c r="F595" s="95">
        <v>220.8</v>
      </c>
      <c r="G595" s="95">
        <v>33</v>
      </c>
      <c r="H595" s="9" t="s">
        <v>725</v>
      </c>
      <c r="I595" s="9"/>
      <c r="J595" s="9"/>
      <c r="K595" s="9"/>
      <c r="L595" s="95"/>
      <c r="M595" s="95"/>
      <c r="N595" s="95"/>
      <c r="O595" s="95"/>
      <c r="P595" s="95"/>
      <c r="Q595" s="95"/>
      <c r="R595" s="95">
        <f t="shared" si="118"/>
        <v>1988500.5999999999</v>
      </c>
      <c r="S595" s="95"/>
      <c r="T595" s="95"/>
      <c r="U595" s="95"/>
      <c r="V595" s="95"/>
      <c r="W595" s="95"/>
      <c r="X595" s="95">
        <f t="shared" si="119"/>
        <v>1988500.5999999999</v>
      </c>
      <c r="Y595" s="9" t="s">
        <v>2659</v>
      </c>
      <c r="Z595" s="16">
        <v>0</v>
      </c>
      <c r="AA595" s="16">
        <v>0</v>
      </c>
      <c r="AB595" s="16">
        <v>0</v>
      </c>
      <c r="AC595" s="53">
        <f t="shared" si="120"/>
        <v>1988500.5999999999</v>
      </c>
      <c r="AD595" s="55"/>
    </row>
    <row r="596" spans="1:30" s="6" customFormat="1" ht="93.75" customHeight="1" x14ac:dyDescent="0.25">
      <c r="A596" s="51">
        <f>IF(OR(D596=0,D596=""),"",COUNTA($D$471:D596))</f>
        <v>110</v>
      </c>
      <c r="B596" s="9" t="s">
        <v>2109</v>
      </c>
      <c r="C596" s="11" t="s">
        <v>2033</v>
      </c>
      <c r="D596" s="16">
        <v>1987</v>
      </c>
      <c r="E596" s="95">
        <v>396</v>
      </c>
      <c r="F596" s="95">
        <v>211.8</v>
      </c>
      <c r="G596" s="95">
        <v>34.200000000000003</v>
      </c>
      <c r="H596" s="9" t="s">
        <v>725</v>
      </c>
      <c r="I596" s="9"/>
      <c r="J596" s="9"/>
      <c r="K596" s="9"/>
      <c r="L596" s="95"/>
      <c r="M596" s="95"/>
      <c r="N596" s="95"/>
      <c r="O596" s="95"/>
      <c r="P596" s="95"/>
      <c r="Q596" s="95"/>
      <c r="R596" s="95">
        <f t="shared" si="118"/>
        <v>2009304</v>
      </c>
      <c r="S596" s="95"/>
      <c r="T596" s="95"/>
      <c r="U596" s="95"/>
      <c r="V596" s="95"/>
      <c r="W596" s="95"/>
      <c r="X596" s="95">
        <f t="shared" si="119"/>
        <v>2009304</v>
      </c>
      <c r="Y596" s="9" t="s">
        <v>2659</v>
      </c>
      <c r="Z596" s="16">
        <v>0</v>
      </c>
      <c r="AA596" s="16">
        <v>0</v>
      </c>
      <c r="AB596" s="16">
        <v>0</v>
      </c>
      <c r="AC596" s="53">
        <f t="shared" si="120"/>
        <v>2009304</v>
      </c>
      <c r="AD596" s="55"/>
    </row>
    <row r="597" spans="1:30" s="6" customFormat="1" ht="93.75" customHeight="1" x14ac:dyDescent="0.25">
      <c r="A597" s="51">
        <f>IF(OR(D597=0,D597=""),"",COUNTA($D$471:D597))</f>
        <v>111</v>
      </c>
      <c r="B597" s="9" t="s">
        <v>2110</v>
      </c>
      <c r="C597" s="11" t="s">
        <v>2034</v>
      </c>
      <c r="D597" s="16">
        <v>1993</v>
      </c>
      <c r="E597" s="95">
        <v>937.8</v>
      </c>
      <c r="F597" s="95">
        <v>500</v>
      </c>
      <c r="G597" s="95">
        <v>89.2</v>
      </c>
      <c r="H597" s="9" t="s">
        <v>725</v>
      </c>
      <c r="I597" s="9"/>
      <c r="J597" s="9"/>
      <c r="K597" s="9"/>
      <c r="L597" s="95"/>
      <c r="M597" s="95"/>
      <c r="N597" s="95"/>
      <c r="O597" s="95"/>
      <c r="P597" s="95"/>
      <c r="Q597" s="95"/>
      <c r="R597" s="95">
        <f t="shared" si="118"/>
        <v>4758397.2</v>
      </c>
      <c r="S597" s="95"/>
      <c r="T597" s="95"/>
      <c r="U597" s="95"/>
      <c r="V597" s="95"/>
      <c r="W597" s="95"/>
      <c r="X597" s="95">
        <f t="shared" si="119"/>
        <v>4758397.2</v>
      </c>
      <c r="Y597" s="9" t="s">
        <v>2659</v>
      </c>
      <c r="Z597" s="16">
        <v>0</v>
      </c>
      <c r="AA597" s="16">
        <v>0</v>
      </c>
      <c r="AB597" s="16">
        <v>0</v>
      </c>
      <c r="AC597" s="53">
        <f t="shared" si="120"/>
        <v>4758397.2</v>
      </c>
      <c r="AD597" s="55"/>
    </row>
    <row r="598" spans="1:30" s="6" customFormat="1" ht="93.75" customHeight="1" x14ac:dyDescent="0.25">
      <c r="A598" s="51">
        <f>IF(OR(D598=0,D598=""),"",COUNTA($D$471:D598))</f>
        <v>112</v>
      </c>
      <c r="B598" s="9" t="s">
        <v>2111</v>
      </c>
      <c r="C598" s="11" t="s">
        <v>2035</v>
      </c>
      <c r="D598" s="16">
        <v>1980</v>
      </c>
      <c r="E598" s="95">
        <v>1132.2</v>
      </c>
      <c r="F598" s="95">
        <v>688</v>
      </c>
      <c r="G598" s="95">
        <v>85.2</v>
      </c>
      <c r="H598" s="9" t="s">
        <v>727</v>
      </c>
      <c r="I598" s="9"/>
      <c r="J598" s="9"/>
      <c r="K598" s="9"/>
      <c r="L598" s="95"/>
      <c r="M598" s="95"/>
      <c r="N598" s="95"/>
      <c r="O598" s="95"/>
      <c r="P598" s="95"/>
      <c r="Q598" s="95"/>
      <c r="R598" s="95">
        <f t="shared" si="118"/>
        <v>5744782.7999999998</v>
      </c>
      <c r="S598" s="95"/>
      <c r="T598" s="95"/>
      <c r="U598" s="95"/>
      <c r="V598" s="95"/>
      <c r="W598" s="95"/>
      <c r="X598" s="95">
        <f t="shared" si="119"/>
        <v>5744782.7999999998</v>
      </c>
      <c r="Y598" s="9" t="s">
        <v>2659</v>
      </c>
      <c r="Z598" s="16">
        <v>0</v>
      </c>
      <c r="AA598" s="16">
        <v>0</v>
      </c>
      <c r="AB598" s="16">
        <v>0</v>
      </c>
      <c r="AC598" s="53">
        <f t="shared" si="120"/>
        <v>5744782.7999999998</v>
      </c>
      <c r="AD598" s="55"/>
    </row>
    <row r="599" spans="1:30" s="6" customFormat="1" ht="93.75" customHeight="1" x14ac:dyDescent="0.25">
      <c r="A599" s="51">
        <f>IF(OR(D599=0,D599=""),"",COUNTA($D$471:D599))</f>
        <v>113</v>
      </c>
      <c r="B599" s="9" t="s">
        <v>2112</v>
      </c>
      <c r="C599" s="11" t="s">
        <v>2036</v>
      </c>
      <c r="D599" s="16">
        <v>1980</v>
      </c>
      <c r="E599" s="95">
        <v>1132.2</v>
      </c>
      <c r="F599" s="95">
        <v>688</v>
      </c>
      <c r="G599" s="95">
        <v>85.2</v>
      </c>
      <c r="H599" s="9" t="s">
        <v>727</v>
      </c>
      <c r="I599" s="9"/>
      <c r="J599" s="9"/>
      <c r="K599" s="9"/>
      <c r="L599" s="95"/>
      <c r="M599" s="95"/>
      <c r="N599" s="95"/>
      <c r="O599" s="95"/>
      <c r="P599" s="95"/>
      <c r="Q599" s="95"/>
      <c r="R599" s="95">
        <f t="shared" si="118"/>
        <v>5744782.7999999998</v>
      </c>
      <c r="S599" s="95"/>
      <c r="T599" s="95"/>
      <c r="U599" s="95"/>
      <c r="V599" s="95"/>
      <c r="W599" s="95"/>
      <c r="X599" s="95">
        <f t="shared" si="119"/>
        <v>5744782.7999999998</v>
      </c>
      <c r="Y599" s="9" t="s">
        <v>2659</v>
      </c>
      <c r="Z599" s="16">
        <v>0</v>
      </c>
      <c r="AA599" s="16">
        <v>0</v>
      </c>
      <c r="AB599" s="16">
        <v>0</v>
      </c>
      <c r="AC599" s="53">
        <f t="shared" si="120"/>
        <v>5744782.7999999998</v>
      </c>
      <c r="AD599" s="55"/>
    </row>
    <row r="600" spans="1:30" s="6" customFormat="1" ht="93.75" customHeight="1" x14ac:dyDescent="0.25">
      <c r="A600" s="51">
        <f>IF(OR(D600=0,D600=""),"",COUNTA($D$471:D600))</f>
        <v>114</v>
      </c>
      <c r="B600" s="9" t="s">
        <v>2113</v>
      </c>
      <c r="C600" s="11" t="s">
        <v>1990</v>
      </c>
      <c r="D600" s="16">
        <v>1986</v>
      </c>
      <c r="E600" s="95">
        <v>944.6</v>
      </c>
      <c r="F600" s="95">
        <v>499.8</v>
      </c>
      <c r="G600" s="95">
        <v>96</v>
      </c>
      <c r="H600" s="9" t="s">
        <v>725</v>
      </c>
      <c r="I600" s="9"/>
      <c r="J600" s="9"/>
      <c r="K600" s="9"/>
      <c r="L600" s="95"/>
      <c r="M600" s="95"/>
      <c r="N600" s="95"/>
      <c r="O600" s="95"/>
      <c r="P600" s="95"/>
      <c r="Q600" s="95"/>
      <c r="R600" s="95">
        <f t="shared" si="118"/>
        <v>4792900.4000000004</v>
      </c>
      <c r="S600" s="95"/>
      <c r="T600" s="95"/>
      <c r="U600" s="95"/>
      <c r="V600" s="95"/>
      <c r="W600" s="95"/>
      <c r="X600" s="95">
        <f t="shared" si="119"/>
        <v>4792900.4000000004</v>
      </c>
      <c r="Y600" s="9" t="s">
        <v>2659</v>
      </c>
      <c r="Z600" s="16">
        <v>0</v>
      </c>
      <c r="AA600" s="16">
        <v>0</v>
      </c>
      <c r="AB600" s="16">
        <v>0</v>
      </c>
      <c r="AC600" s="53">
        <f t="shared" si="120"/>
        <v>4792900.4000000004</v>
      </c>
      <c r="AD600" s="55"/>
    </row>
    <row r="601" spans="1:30" s="6" customFormat="1" ht="93.75" customHeight="1" x14ac:dyDescent="0.25">
      <c r="A601" s="51">
        <f>IF(OR(D601=0,D601=""),"",COUNTA($D$471:D601))</f>
        <v>115</v>
      </c>
      <c r="B601" s="9" t="s">
        <v>912</v>
      </c>
      <c r="C601" s="11" t="s">
        <v>329</v>
      </c>
      <c r="D601" s="16">
        <v>1968</v>
      </c>
      <c r="E601" s="95">
        <v>733.7</v>
      </c>
      <c r="F601" s="95">
        <v>459.1</v>
      </c>
      <c r="G601" s="95">
        <v>57.8</v>
      </c>
      <c r="H601" s="9" t="s">
        <v>725</v>
      </c>
      <c r="I601" s="9"/>
      <c r="J601" s="9"/>
      <c r="K601" s="9"/>
      <c r="L601" s="95">
        <f>677*E601</f>
        <v>496714.9</v>
      </c>
      <c r="M601" s="95"/>
      <c r="N601" s="95"/>
      <c r="O601" s="95">
        <f>668*E601</f>
        <v>490111.60000000003</v>
      </c>
      <c r="P601" s="95">
        <f>556*E601</f>
        <v>407937.2</v>
      </c>
      <c r="Q601" s="95"/>
      <c r="R601" s="95">
        <f t="shared" si="118"/>
        <v>3722793.8000000003</v>
      </c>
      <c r="S601" s="95"/>
      <c r="T601" s="95">
        <f>4807*E601</f>
        <v>3526895.9000000004</v>
      </c>
      <c r="U601" s="95">
        <f>130*E601</f>
        <v>95381</v>
      </c>
      <c r="V601" s="95"/>
      <c r="W601" s="95">
        <f>(L601+M601+N601+O601+P601+Q601+R601+S601+T601+U601)*0.0214</f>
        <v>187032.45616</v>
      </c>
      <c r="X601" s="95">
        <f t="shared" si="119"/>
        <v>8926866.85616</v>
      </c>
      <c r="Y601" s="9" t="s">
        <v>2659</v>
      </c>
      <c r="Z601" s="16">
        <v>0</v>
      </c>
      <c r="AA601" s="16">
        <v>0</v>
      </c>
      <c r="AB601" s="16">
        <v>0</v>
      </c>
      <c r="AC601" s="53">
        <f t="shared" si="120"/>
        <v>8926866.85616</v>
      </c>
      <c r="AD601" s="55"/>
    </row>
    <row r="602" spans="1:30" s="6" customFormat="1" ht="93.75" customHeight="1" x14ac:dyDescent="0.25">
      <c r="A602" s="51" t="str">
        <f>IF(OR(D602=0,D602=""),"",COUNTA($D$471:D602))</f>
        <v/>
      </c>
      <c r="B602" s="51"/>
      <c r="C602" s="11"/>
      <c r="D602" s="16"/>
      <c r="E602" s="54">
        <f>SUM(E593:E601)</f>
        <v>7310.8</v>
      </c>
      <c r="F602" s="54">
        <f>SUM(F593:F601)</f>
        <v>4203.2000000000007</v>
      </c>
      <c r="G602" s="54">
        <f>SUM(G593:G601)</f>
        <v>624.59999999999991</v>
      </c>
      <c r="H602" s="9"/>
      <c r="I602" s="9"/>
      <c r="J602" s="9"/>
      <c r="K602" s="9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"/>
      <c r="X602" s="54">
        <f>SUM(X593:X601)</f>
        <v>47409518.810559995</v>
      </c>
      <c r="Y602" s="54"/>
      <c r="Z602" s="54">
        <v>0</v>
      </c>
      <c r="AA602" s="56">
        <v>0</v>
      </c>
      <c r="AB602" s="56">
        <v>0</v>
      </c>
      <c r="AC602" s="54">
        <f>SUM(AC593:AC601)</f>
        <v>47409518.810559995</v>
      </c>
      <c r="AD602" s="55"/>
    </row>
    <row r="603" spans="1:30" s="6" customFormat="1" ht="93.75" customHeight="1" x14ac:dyDescent="0.25">
      <c r="A603" s="51" t="str">
        <f>IF(OR(D603=0,D603=""),"",COUNTA($D$471:D603))</f>
        <v/>
      </c>
      <c r="B603" s="51"/>
      <c r="C603" s="52" t="s">
        <v>2685</v>
      </c>
      <c r="D603" s="16"/>
      <c r="E603" s="95"/>
      <c r="F603" s="95"/>
      <c r="G603" s="95"/>
      <c r="H603" s="9"/>
      <c r="I603" s="9"/>
      <c r="J603" s="9"/>
      <c r="K603" s="9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"/>
      <c r="X603" s="53"/>
      <c r="Y603" s="53"/>
      <c r="Z603" s="53"/>
      <c r="AA603" s="53"/>
      <c r="AB603" s="53"/>
      <c r="AC603" s="53"/>
      <c r="AD603" s="55"/>
    </row>
    <row r="604" spans="1:30" s="6" customFormat="1" ht="93.6" customHeight="1" x14ac:dyDescent="0.25">
      <c r="A604" s="51">
        <f>IF(OR(D604=0,D604=""),"",COUNTA($D$471:D604))</f>
        <v>116</v>
      </c>
      <c r="B604" s="9" t="s">
        <v>928</v>
      </c>
      <c r="C604" s="11" t="s">
        <v>330</v>
      </c>
      <c r="D604" s="16">
        <v>1968</v>
      </c>
      <c r="E604" s="95">
        <v>983.2</v>
      </c>
      <c r="F604" s="95">
        <v>747.1</v>
      </c>
      <c r="G604" s="95">
        <v>129.80000000000001</v>
      </c>
      <c r="H604" s="9" t="s">
        <v>725</v>
      </c>
      <c r="I604" s="9"/>
      <c r="J604" s="9"/>
      <c r="K604" s="9"/>
      <c r="L604" s="95">
        <f>677*E604</f>
        <v>665626.4</v>
      </c>
      <c r="M604" s="95"/>
      <c r="N604" s="95"/>
      <c r="O604" s="95">
        <f>668*E604</f>
        <v>656777.6</v>
      </c>
      <c r="P604" s="95"/>
      <c r="Q604" s="95"/>
      <c r="R604" s="95">
        <f t="shared" ref="R604:R611" si="121">5074*E604</f>
        <v>4988756.8</v>
      </c>
      <c r="S604" s="95"/>
      <c r="T604" s="95">
        <f>4807*E604</f>
        <v>4726242.4000000004</v>
      </c>
      <c r="U604" s="95">
        <f>130*E604</f>
        <v>127816</v>
      </c>
      <c r="V604" s="95"/>
      <c r="W604" s="95">
        <f>(L604+M604+N604+O604+P604+Q604+R604+S604+T604+U604)*0.0214</f>
        <v>238935.69087999998</v>
      </c>
      <c r="X604" s="95">
        <f t="shared" ref="X604:X611" si="122">L604+M604+N604+O604+P604+Q604+R604+S604+T604+U604+V604+W604</f>
        <v>11404154.89088</v>
      </c>
      <c r="Y604" s="9" t="s">
        <v>2659</v>
      </c>
      <c r="Z604" s="16">
        <v>0</v>
      </c>
      <c r="AA604" s="16">
        <v>0</v>
      </c>
      <c r="AB604" s="16">
        <v>0</v>
      </c>
      <c r="AC604" s="53">
        <f t="shared" ref="AC604:AC611" si="123">X604-(Z604+AA604+AB604)</f>
        <v>11404154.89088</v>
      </c>
      <c r="AD604" s="55"/>
    </row>
    <row r="605" spans="1:30" s="6" customFormat="1" ht="93.6" customHeight="1" x14ac:dyDescent="0.25">
      <c r="A605" s="51">
        <f>IF(OR(D605=0,D605=""),"",COUNTA($D$471:D605))</f>
        <v>117</v>
      </c>
      <c r="B605" s="9" t="s">
        <v>2114</v>
      </c>
      <c r="C605" s="11" t="s">
        <v>1991</v>
      </c>
      <c r="D605" s="16">
        <v>1967</v>
      </c>
      <c r="E605" s="95">
        <v>609.6</v>
      </c>
      <c r="F605" s="95">
        <v>204.2</v>
      </c>
      <c r="G605" s="95">
        <v>0</v>
      </c>
      <c r="H605" s="9" t="s">
        <v>725</v>
      </c>
      <c r="I605" s="9"/>
      <c r="J605" s="9"/>
      <c r="K605" s="9"/>
      <c r="L605" s="95"/>
      <c r="M605" s="95"/>
      <c r="N605" s="95"/>
      <c r="O605" s="95"/>
      <c r="P605" s="95"/>
      <c r="Q605" s="95"/>
      <c r="R605" s="95">
        <f t="shared" si="121"/>
        <v>3093110.4</v>
      </c>
      <c r="S605" s="95"/>
      <c r="T605" s="95"/>
      <c r="U605" s="95"/>
      <c r="V605" s="95"/>
      <c r="W605" s="95"/>
      <c r="X605" s="95">
        <f t="shared" si="122"/>
        <v>3093110.4</v>
      </c>
      <c r="Y605" s="9" t="s">
        <v>2659</v>
      </c>
      <c r="Z605" s="16">
        <v>0</v>
      </c>
      <c r="AA605" s="16">
        <v>0</v>
      </c>
      <c r="AB605" s="16">
        <v>0</v>
      </c>
      <c r="AC605" s="53">
        <f t="shared" si="123"/>
        <v>3093110.4</v>
      </c>
      <c r="AD605" s="55"/>
    </row>
    <row r="606" spans="1:30" s="6" customFormat="1" ht="93.6" customHeight="1" x14ac:dyDescent="0.25">
      <c r="A606" s="51">
        <f>IF(OR(D606=0,D606=""),"",COUNTA($D$471:D606))</f>
        <v>118</v>
      </c>
      <c r="B606" s="9" t="s">
        <v>2344</v>
      </c>
      <c r="C606" s="11" t="s">
        <v>2279</v>
      </c>
      <c r="D606" s="16">
        <v>1990</v>
      </c>
      <c r="E606" s="95">
        <v>2772.6</v>
      </c>
      <c r="F606" s="95">
        <v>1801.7</v>
      </c>
      <c r="G606" s="95">
        <v>818.6</v>
      </c>
      <c r="H606" s="9" t="s">
        <v>727</v>
      </c>
      <c r="I606" s="9"/>
      <c r="J606" s="9"/>
      <c r="K606" s="9"/>
      <c r="L606" s="95"/>
      <c r="M606" s="95"/>
      <c r="N606" s="95"/>
      <c r="O606" s="95"/>
      <c r="P606" s="95"/>
      <c r="Q606" s="95"/>
      <c r="R606" s="95">
        <f t="shared" si="121"/>
        <v>14068172.4</v>
      </c>
      <c r="S606" s="95"/>
      <c r="T606" s="95"/>
      <c r="U606" s="95"/>
      <c r="V606" s="95"/>
      <c r="W606" s="95"/>
      <c r="X606" s="95">
        <f t="shared" si="122"/>
        <v>14068172.4</v>
      </c>
      <c r="Y606" s="9" t="s">
        <v>2659</v>
      </c>
      <c r="Z606" s="16">
        <v>0</v>
      </c>
      <c r="AA606" s="16">
        <v>0</v>
      </c>
      <c r="AB606" s="16">
        <v>0</v>
      </c>
      <c r="AC606" s="53">
        <f t="shared" si="123"/>
        <v>14068172.4</v>
      </c>
      <c r="AD606" s="55"/>
    </row>
    <row r="607" spans="1:30" s="6" customFormat="1" ht="93.75" customHeight="1" x14ac:dyDescent="0.25">
      <c r="A607" s="51">
        <f>IF(OR(D607=0,D607=""),"",COUNTA($D$471:D607))</f>
        <v>119</v>
      </c>
      <c r="B607" s="9" t="s">
        <v>922</v>
      </c>
      <c r="C607" s="11" t="s">
        <v>370</v>
      </c>
      <c r="D607" s="16">
        <v>1969</v>
      </c>
      <c r="E607" s="95">
        <v>345.2</v>
      </c>
      <c r="F607" s="95">
        <v>310.2</v>
      </c>
      <c r="G607" s="95">
        <v>0</v>
      </c>
      <c r="H607" s="9" t="s">
        <v>725</v>
      </c>
      <c r="I607" s="9"/>
      <c r="J607" s="9"/>
      <c r="K607" s="9"/>
      <c r="L607" s="95">
        <f>677*E607</f>
        <v>233700.4</v>
      </c>
      <c r="M607" s="95"/>
      <c r="N607" s="95"/>
      <c r="O607" s="95">
        <f>668*E607</f>
        <v>230593.6</v>
      </c>
      <c r="P607" s="95"/>
      <c r="Q607" s="95"/>
      <c r="R607" s="95">
        <f t="shared" si="121"/>
        <v>1751544.8</v>
      </c>
      <c r="S607" s="95"/>
      <c r="T607" s="95">
        <f>4807*E607</f>
        <v>1659376.4</v>
      </c>
      <c r="U607" s="95">
        <f>130*E607</f>
        <v>44876</v>
      </c>
      <c r="V607" s="95"/>
      <c r="W607" s="95">
        <f>(L607+M607+N607+O607+P607+Q607+R607+S607+T607+U607)*0.0214</f>
        <v>83889.951679999984</v>
      </c>
      <c r="X607" s="95">
        <f t="shared" si="122"/>
        <v>4003981.1516799997</v>
      </c>
      <c r="Y607" s="9" t="s">
        <v>2659</v>
      </c>
      <c r="Z607" s="16">
        <v>0</v>
      </c>
      <c r="AA607" s="16">
        <v>0</v>
      </c>
      <c r="AB607" s="16">
        <v>0</v>
      </c>
      <c r="AC607" s="53">
        <f t="shared" si="123"/>
        <v>4003981.1516799997</v>
      </c>
      <c r="AD607" s="55"/>
    </row>
    <row r="608" spans="1:30" s="6" customFormat="1" ht="93.75" customHeight="1" x14ac:dyDescent="0.25">
      <c r="A608" s="51">
        <f>IF(OR(D608=0,D608=""),"",COUNTA($D$471:D608))</f>
        <v>120</v>
      </c>
      <c r="B608" s="9" t="s">
        <v>920</v>
      </c>
      <c r="C608" s="11" t="s">
        <v>430</v>
      </c>
      <c r="D608" s="16">
        <v>1970</v>
      </c>
      <c r="E608" s="95">
        <v>780.4</v>
      </c>
      <c r="F608" s="95">
        <v>717.2</v>
      </c>
      <c r="G608" s="95">
        <v>0</v>
      </c>
      <c r="H608" s="9" t="s">
        <v>725</v>
      </c>
      <c r="I608" s="9"/>
      <c r="J608" s="9"/>
      <c r="K608" s="9"/>
      <c r="L608" s="95">
        <f>677*E608</f>
        <v>528330.79999999993</v>
      </c>
      <c r="M608" s="95"/>
      <c r="N608" s="95"/>
      <c r="O608" s="95">
        <f>668*E608</f>
        <v>521307.2</v>
      </c>
      <c r="P608" s="95"/>
      <c r="Q608" s="95"/>
      <c r="R608" s="95">
        <f t="shared" si="121"/>
        <v>3959749.6</v>
      </c>
      <c r="S608" s="95"/>
      <c r="T608" s="95">
        <f>4807*E608</f>
        <v>3751382.8</v>
      </c>
      <c r="U608" s="95">
        <f>130*E608</f>
        <v>101452</v>
      </c>
      <c r="V608" s="95"/>
      <c r="W608" s="95">
        <f>(L608+M608+N608+O608+P608+Q608+R608+S608+T608+U608)*0.0214</f>
        <v>189651.55935999996</v>
      </c>
      <c r="X608" s="95">
        <f t="shared" si="122"/>
        <v>9051873.9593599979</v>
      </c>
      <c r="Y608" s="9" t="s">
        <v>2659</v>
      </c>
      <c r="Z608" s="16">
        <v>0</v>
      </c>
      <c r="AA608" s="16">
        <v>0</v>
      </c>
      <c r="AB608" s="16">
        <v>0</v>
      </c>
      <c r="AC608" s="53">
        <f t="shared" si="123"/>
        <v>9051873.9593599979</v>
      </c>
      <c r="AD608" s="55"/>
    </row>
    <row r="609" spans="1:30" s="6" customFormat="1" ht="93.75" customHeight="1" x14ac:dyDescent="0.25">
      <c r="A609" s="51">
        <f>IF(OR(D609=0,D609=""),"",COUNTA($D$471:D609))</f>
        <v>121</v>
      </c>
      <c r="B609" s="9" t="s">
        <v>921</v>
      </c>
      <c r="C609" s="11" t="s">
        <v>431</v>
      </c>
      <c r="D609" s="16">
        <v>1970</v>
      </c>
      <c r="E609" s="95">
        <v>380.6</v>
      </c>
      <c r="F609" s="95">
        <v>380.6</v>
      </c>
      <c r="G609" s="95">
        <v>0</v>
      </c>
      <c r="H609" s="9" t="s">
        <v>725</v>
      </c>
      <c r="I609" s="9"/>
      <c r="J609" s="9"/>
      <c r="K609" s="9"/>
      <c r="L609" s="95">
        <f>677*E609</f>
        <v>257666.2</v>
      </c>
      <c r="M609" s="95"/>
      <c r="N609" s="95"/>
      <c r="O609" s="95">
        <f>668*E609</f>
        <v>254240.80000000002</v>
      </c>
      <c r="P609" s="95"/>
      <c r="Q609" s="95"/>
      <c r="R609" s="95">
        <f t="shared" si="121"/>
        <v>1931164.4000000001</v>
      </c>
      <c r="S609" s="95"/>
      <c r="T609" s="95">
        <f>4807*E609</f>
        <v>1829544.2000000002</v>
      </c>
      <c r="U609" s="95">
        <f>130*E609</f>
        <v>49478</v>
      </c>
      <c r="V609" s="95"/>
      <c r="W609" s="95">
        <f>(L609+M609+N609+O609+P609+Q609+R609+S609+T609+U609)*0.0214</f>
        <v>92492.803040000013</v>
      </c>
      <c r="X609" s="95">
        <f t="shared" si="122"/>
        <v>4414586.4030400002</v>
      </c>
      <c r="Y609" s="9" t="s">
        <v>2659</v>
      </c>
      <c r="Z609" s="16">
        <v>0</v>
      </c>
      <c r="AA609" s="16">
        <v>0</v>
      </c>
      <c r="AB609" s="16">
        <v>0</v>
      </c>
      <c r="AC609" s="53">
        <f t="shared" si="123"/>
        <v>4414586.4030400002</v>
      </c>
      <c r="AD609" s="55"/>
    </row>
    <row r="610" spans="1:30" s="6" customFormat="1" ht="93.75" customHeight="1" x14ac:dyDescent="0.25">
      <c r="A610" s="51">
        <f>IF(OR(D610=0,D610=""),"",COUNTA($D$471:D610))</f>
        <v>122</v>
      </c>
      <c r="B610" s="9" t="s">
        <v>926</v>
      </c>
      <c r="C610" s="11" t="s">
        <v>432</v>
      </c>
      <c r="D610" s="16">
        <v>1969</v>
      </c>
      <c r="E610" s="95">
        <v>772.8</v>
      </c>
      <c r="F610" s="95">
        <v>713.2</v>
      </c>
      <c r="G610" s="95">
        <v>0</v>
      </c>
      <c r="H610" s="9" t="s">
        <v>725</v>
      </c>
      <c r="I610" s="9"/>
      <c r="J610" s="9"/>
      <c r="K610" s="9"/>
      <c r="L610" s="95">
        <f>677*E610</f>
        <v>523185.6</v>
      </c>
      <c r="M610" s="95"/>
      <c r="N610" s="95"/>
      <c r="O610" s="95">
        <f>668*E610</f>
        <v>516230.39999999997</v>
      </c>
      <c r="P610" s="95">
        <f>556*E610</f>
        <v>429676.79999999999</v>
      </c>
      <c r="Q610" s="95"/>
      <c r="R610" s="95">
        <f t="shared" si="121"/>
        <v>3921187.1999999997</v>
      </c>
      <c r="S610" s="95"/>
      <c r="T610" s="95">
        <f>4807*E610</f>
        <v>3714849.5999999996</v>
      </c>
      <c r="U610" s="95">
        <f>130*E610</f>
        <v>100464</v>
      </c>
      <c r="V610" s="95"/>
      <c r="W610" s="95">
        <f>(L610+M610+N610+O610+P610+Q610+R610+S610+T610+U610)*0.0214</f>
        <v>196999.70303999999</v>
      </c>
      <c r="X610" s="95">
        <f t="shared" si="122"/>
        <v>9402593.3030399997</v>
      </c>
      <c r="Y610" s="9" t="s">
        <v>2659</v>
      </c>
      <c r="Z610" s="16">
        <v>0</v>
      </c>
      <c r="AA610" s="16">
        <v>0</v>
      </c>
      <c r="AB610" s="16">
        <v>0</v>
      </c>
      <c r="AC610" s="53">
        <f t="shared" si="123"/>
        <v>9402593.3030399997</v>
      </c>
      <c r="AD610" s="55"/>
    </row>
    <row r="611" spans="1:30" s="6" customFormat="1" ht="93.75" customHeight="1" x14ac:dyDescent="0.25">
      <c r="A611" s="51">
        <f>IF(OR(D611=0,D611=""),"",COUNTA($D$471:D611))</f>
        <v>123</v>
      </c>
      <c r="B611" s="9" t="s">
        <v>927</v>
      </c>
      <c r="C611" s="66" t="s">
        <v>433</v>
      </c>
      <c r="D611" s="69">
        <v>1970</v>
      </c>
      <c r="E611" s="67">
        <v>772.5</v>
      </c>
      <c r="F611" s="67">
        <v>712.2</v>
      </c>
      <c r="G611" s="67">
        <v>0</v>
      </c>
      <c r="H611" s="9" t="s">
        <v>725</v>
      </c>
      <c r="I611" s="74"/>
      <c r="J611" s="74"/>
      <c r="K611" s="9"/>
      <c r="L611" s="95">
        <f>677*E611</f>
        <v>522982.5</v>
      </c>
      <c r="M611" s="95"/>
      <c r="N611" s="95"/>
      <c r="O611" s="95">
        <f>668*E611</f>
        <v>516030</v>
      </c>
      <c r="P611" s="95">
        <f>556*E611</f>
        <v>429510</v>
      </c>
      <c r="Q611" s="67"/>
      <c r="R611" s="95">
        <f t="shared" si="121"/>
        <v>3919665</v>
      </c>
      <c r="S611" s="95"/>
      <c r="T611" s="95">
        <f>4807*E611</f>
        <v>3713407.5</v>
      </c>
      <c r="U611" s="95">
        <f>130*E611</f>
        <v>100425</v>
      </c>
      <c r="V611" s="95"/>
      <c r="W611" s="95">
        <f>(L611+M611+N611+O611+P611+Q611+R611+S611+T611+U611)*0.0214</f>
        <v>196923.228</v>
      </c>
      <c r="X611" s="95">
        <f t="shared" si="122"/>
        <v>9398943.2280000001</v>
      </c>
      <c r="Y611" s="9" t="s">
        <v>2659</v>
      </c>
      <c r="Z611" s="16">
        <v>0</v>
      </c>
      <c r="AA611" s="16">
        <v>0</v>
      </c>
      <c r="AB611" s="16">
        <v>0</v>
      </c>
      <c r="AC611" s="53">
        <f t="shared" si="123"/>
        <v>9398943.2280000001</v>
      </c>
      <c r="AD611" s="55"/>
    </row>
    <row r="612" spans="1:30" s="6" customFormat="1" ht="93.75" customHeight="1" x14ac:dyDescent="0.25">
      <c r="A612" s="51" t="str">
        <f>IF(OR(D612=0,D612=""),"",COUNTA($D$471:D612))</f>
        <v/>
      </c>
      <c r="B612" s="51"/>
      <c r="C612" s="66"/>
      <c r="D612" s="69"/>
      <c r="E612" s="75">
        <f>SUM(E604:E611)</f>
        <v>7416.9</v>
      </c>
      <c r="F612" s="75">
        <f>SUM(F604:F611)</f>
        <v>5586.4</v>
      </c>
      <c r="G612" s="75">
        <f>SUM(G604:G611)</f>
        <v>948.40000000000009</v>
      </c>
      <c r="H612" s="74"/>
      <c r="I612" s="74"/>
      <c r="J612" s="74"/>
      <c r="K612" s="9"/>
      <c r="L612" s="67"/>
      <c r="M612" s="67"/>
      <c r="N612" s="95"/>
      <c r="O612" s="95"/>
      <c r="P612" s="95"/>
      <c r="Q612" s="67"/>
      <c r="R612" s="95"/>
      <c r="S612" s="67"/>
      <c r="T612" s="95"/>
      <c r="U612" s="67"/>
      <c r="V612" s="67"/>
      <c r="W612" s="9"/>
      <c r="X612" s="75">
        <f>SUM(X604:X611)</f>
        <v>64837415.735999994</v>
      </c>
      <c r="Y612" s="75"/>
      <c r="Z612" s="54">
        <v>0</v>
      </c>
      <c r="AA612" s="56">
        <v>0</v>
      </c>
      <c r="AB612" s="56">
        <v>0</v>
      </c>
      <c r="AC612" s="75">
        <f>SUM(AC604:AC611)</f>
        <v>64837415.735999994</v>
      </c>
      <c r="AD612" s="55"/>
    </row>
    <row r="613" spans="1:30" s="6" customFormat="1" ht="93.75" customHeight="1" x14ac:dyDescent="0.25">
      <c r="A613" s="51" t="str">
        <f>IF(OR(D613=0,D613=""),"",COUNTA($D$471:D613))</f>
        <v/>
      </c>
      <c r="B613" s="51"/>
      <c r="C613" s="73" t="s">
        <v>2731</v>
      </c>
      <c r="D613" s="69"/>
      <c r="E613" s="67"/>
      <c r="F613" s="67"/>
      <c r="G613" s="67"/>
      <c r="H613" s="74"/>
      <c r="I613" s="74"/>
      <c r="J613" s="74"/>
      <c r="K613" s="9"/>
      <c r="L613" s="67"/>
      <c r="M613" s="67"/>
      <c r="N613" s="95"/>
      <c r="O613" s="95"/>
      <c r="P613" s="95"/>
      <c r="Q613" s="67"/>
      <c r="R613" s="95"/>
      <c r="S613" s="67"/>
      <c r="T613" s="95"/>
      <c r="U613" s="67"/>
      <c r="V613" s="67"/>
      <c r="W613" s="9"/>
      <c r="X613" s="53"/>
      <c r="Y613" s="53"/>
      <c r="Z613" s="53"/>
      <c r="AA613" s="53"/>
      <c r="AB613" s="53"/>
      <c r="AC613" s="53"/>
      <c r="AD613" s="55"/>
    </row>
    <row r="614" spans="1:30" s="6" customFormat="1" ht="93.75" customHeight="1" x14ac:dyDescent="0.25">
      <c r="A614" s="51">
        <f>IF(OR(D614=0,D614=""),"",COUNTA($D$471:D614))</f>
        <v>124</v>
      </c>
      <c r="B614" s="9" t="s">
        <v>981</v>
      </c>
      <c r="C614" s="11" t="s">
        <v>96</v>
      </c>
      <c r="D614" s="16">
        <v>1967</v>
      </c>
      <c r="E614" s="95">
        <v>4907.2</v>
      </c>
      <c r="F614" s="95">
        <v>3889</v>
      </c>
      <c r="G614" s="95">
        <v>2410</v>
      </c>
      <c r="H614" s="9" t="s">
        <v>729</v>
      </c>
      <c r="I614" s="9"/>
      <c r="J614" s="9"/>
      <c r="K614" s="9"/>
      <c r="L614" s="95">
        <f>565*E614</f>
        <v>2772568</v>
      </c>
      <c r="M614" s="95">
        <f>1207*E614</f>
        <v>5922990.3999999994</v>
      </c>
      <c r="N614" s="95">
        <f>484*E614</f>
        <v>2375084.7999999998</v>
      </c>
      <c r="O614" s="95">
        <f>855*E614</f>
        <v>4195656</v>
      </c>
      <c r="P614" s="95">
        <f>492*E614</f>
        <v>2414342.4</v>
      </c>
      <c r="Q614" s="95"/>
      <c r="R614" s="95">
        <f>2338*E614</f>
        <v>11473033.6</v>
      </c>
      <c r="S614" s="95">
        <f>297*E614</f>
        <v>1457438.4</v>
      </c>
      <c r="T614" s="95"/>
      <c r="U614" s="95">
        <f>102*E614</f>
        <v>500534.39999999997</v>
      </c>
      <c r="V614" s="95">
        <f>35*E614</f>
        <v>171752</v>
      </c>
      <c r="W614" s="95">
        <f>(L614+M614+N614+O614+P614+Q614+R614+S614+T614+U614)*0.0214</f>
        <v>665789.26719999977</v>
      </c>
      <c r="X614" s="95">
        <f t="shared" ref="X614:X626" si="124">L614+M614+N614+O614+P614+Q614+R614+S614+T614+U614+V614+W614</f>
        <v>31949189.267199993</v>
      </c>
      <c r="Y614" s="9" t="s">
        <v>2659</v>
      </c>
      <c r="Z614" s="16">
        <v>0</v>
      </c>
      <c r="AA614" s="16">
        <v>0</v>
      </c>
      <c r="AB614" s="16">
        <v>0</v>
      </c>
      <c r="AC614" s="53">
        <f t="shared" ref="AC614:AC626" si="125">X614-(Z614+AA614+AB614)</f>
        <v>31949189.267199993</v>
      </c>
      <c r="AD614" s="55"/>
    </row>
    <row r="615" spans="1:30" s="6" customFormat="1" ht="93.75" customHeight="1" x14ac:dyDescent="0.25">
      <c r="A615" s="51">
        <f>IF(OR(D615=0,D615=""),"",COUNTA($D$471:D615))</f>
        <v>125</v>
      </c>
      <c r="B615" s="11" t="s">
        <v>2639</v>
      </c>
      <c r="C615" s="11" t="s">
        <v>763</v>
      </c>
      <c r="D615" s="16">
        <v>1990</v>
      </c>
      <c r="E615" s="95">
        <v>8703</v>
      </c>
      <c r="F615" s="95">
        <v>5818.6</v>
      </c>
      <c r="G615" s="95">
        <v>0</v>
      </c>
      <c r="H615" s="9" t="s">
        <v>732</v>
      </c>
      <c r="I615" s="9">
        <v>3</v>
      </c>
      <c r="J615" s="9">
        <v>3</v>
      </c>
      <c r="K615" s="9"/>
      <c r="L615" s="95"/>
      <c r="M615" s="95"/>
      <c r="N615" s="95"/>
      <c r="O615" s="95"/>
      <c r="P615" s="95"/>
      <c r="Q615" s="95">
        <v>12071544</v>
      </c>
      <c r="R615" s="95"/>
      <c r="S615" s="95"/>
      <c r="T615" s="95"/>
      <c r="U615" s="95"/>
      <c r="V615" s="95">
        <v>417744</v>
      </c>
      <c r="W615" s="95"/>
      <c r="X615" s="95">
        <f t="shared" si="124"/>
        <v>12489288</v>
      </c>
      <c r="Y615" s="9" t="s">
        <v>2659</v>
      </c>
      <c r="Z615" s="16">
        <v>0</v>
      </c>
      <c r="AA615" s="16">
        <v>0</v>
      </c>
      <c r="AB615" s="16">
        <v>0</v>
      </c>
      <c r="AC615" s="53">
        <f t="shared" ref="AC615:AC616" si="126">X615-(Z615+AA615+AB615)</f>
        <v>12489288</v>
      </c>
      <c r="AD615" s="55"/>
    </row>
    <row r="616" spans="1:30" s="6" customFormat="1" ht="93.75" customHeight="1" x14ac:dyDescent="0.25">
      <c r="A616" s="51">
        <f>IF(OR(D616=0,D616=""),"",COUNTA($D$471:D616))</f>
        <v>126</v>
      </c>
      <c r="B616" s="11" t="s">
        <v>2640</v>
      </c>
      <c r="C616" s="11" t="s">
        <v>219</v>
      </c>
      <c r="D616" s="16">
        <v>1993</v>
      </c>
      <c r="E616" s="95">
        <v>6594.34</v>
      </c>
      <c r="F616" s="95">
        <v>4313.4399999999996</v>
      </c>
      <c r="G616" s="95">
        <v>0</v>
      </c>
      <c r="H616" s="9" t="s">
        <v>734</v>
      </c>
      <c r="I616" s="9">
        <v>2</v>
      </c>
      <c r="J616" s="9">
        <v>2</v>
      </c>
      <c r="K616" s="9"/>
      <c r="L616" s="95"/>
      <c r="M616" s="95"/>
      <c r="N616" s="95"/>
      <c r="O616" s="95"/>
      <c r="P616" s="95"/>
      <c r="Q616" s="95">
        <v>8047696</v>
      </c>
      <c r="R616" s="95"/>
      <c r="S616" s="95"/>
      <c r="T616" s="95"/>
      <c r="U616" s="95"/>
      <c r="V616" s="95">
        <v>316528.32</v>
      </c>
      <c r="W616" s="95"/>
      <c r="X616" s="95">
        <f t="shared" si="124"/>
        <v>8364224.3200000003</v>
      </c>
      <c r="Y616" s="9" t="s">
        <v>2659</v>
      </c>
      <c r="Z616" s="16">
        <v>0</v>
      </c>
      <c r="AA616" s="16">
        <v>0</v>
      </c>
      <c r="AB616" s="16">
        <v>0</v>
      </c>
      <c r="AC616" s="53">
        <f t="shared" si="126"/>
        <v>8364224.3200000003</v>
      </c>
      <c r="AD616" s="55"/>
    </row>
    <row r="617" spans="1:30" s="6" customFormat="1" ht="93.75" customHeight="1" x14ac:dyDescent="0.25">
      <c r="A617" s="51">
        <f>IF(OR(D617=0,D617=""),"",COUNTA($D$471:D617))</f>
        <v>127</v>
      </c>
      <c r="B617" s="11" t="s">
        <v>2655</v>
      </c>
      <c r="C617" s="11" t="s">
        <v>197</v>
      </c>
      <c r="D617" s="16">
        <v>1991</v>
      </c>
      <c r="E617" s="95">
        <v>6174.5</v>
      </c>
      <c r="F617" s="95">
        <v>4251.2</v>
      </c>
      <c r="G617" s="95">
        <v>0</v>
      </c>
      <c r="H617" s="9" t="s">
        <v>734</v>
      </c>
      <c r="I617" s="9">
        <v>2</v>
      </c>
      <c r="J617" s="9">
        <v>2</v>
      </c>
      <c r="K617" s="9"/>
      <c r="L617" s="95"/>
      <c r="M617" s="95"/>
      <c r="N617" s="95"/>
      <c r="O617" s="95"/>
      <c r="P617" s="95"/>
      <c r="Q617" s="95">
        <f t="shared" ref="Q617" si="127">4023848*J617</f>
        <v>8047696</v>
      </c>
      <c r="R617" s="95"/>
      <c r="S617" s="95"/>
      <c r="T617" s="95"/>
      <c r="U617" s="95"/>
      <c r="V617" s="95">
        <f t="shared" ref="V617" si="128">48*E617</f>
        <v>296376</v>
      </c>
      <c r="W617" s="95"/>
      <c r="X617" s="95">
        <f t="shared" si="124"/>
        <v>8344072</v>
      </c>
      <c r="Y617" s="9" t="s">
        <v>2659</v>
      </c>
      <c r="Z617" s="16">
        <v>0</v>
      </c>
      <c r="AA617" s="16">
        <v>0</v>
      </c>
      <c r="AB617" s="16">
        <v>0</v>
      </c>
      <c r="AC617" s="53">
        <f t="shared" ref="AC617" si="129">X617-(Z617+AA617+AB617)</f>
        <v>8344072</v>
      </c>
      <c r="AD617" s="55"/>
    </row>
    <row r="618" spans="1:30" s="6" customFormat="1" ht="93.75" customHeight="1" x14ac:dyDescent="0.25">
      <c r="A618" s="51">
        <f>IF(OR(D618=0,D618=""),"",COUNTA($D$471:D618))</f>
        <v>128</v>
      </c>
      <c r="B618" s="9" t="s">
        <v>968</v>
      </c>
      <c r="C618" s="11" t="s">
        <v>185</v>
      </c>
      <c r="D618" s="16">
        <v>1989</v>
      </c>
      <c r="E618" s="95">
        <v>9571.7000000000007</v>
      </c>
      <c r="F618" s="95">
        <v>7753.2</v>
      </c>
      <c r="G618" s="95">
        <v>0</v>
      </c>
      <c r="H618" s="9" t="s">
        <v>732</v>
      </c>
      <c r="I618" s="9">
        <v>4</v>
      </c>
      <c r="J618" s="9">
        <v>4</v>
      </c>
      <c r="K618" s="9"/>
      <c r="L618" s="95"/>
      <c r="M618" s="95"/>
      <c r="N618" s="95"/>
      <c r="O618" s="95"/>
      <c r="P618" s="95"/>
      <c r="Q618" s="95">
        <f>4023848*I618</f>
        <v>16095392</v>
      </c>
      <c r="R618" s="95"/>
      <c r="S618" s="95"/>
      <c r="T618" s="95"/>
      <c r="U618" s="95"/>
      <c r="V618" s="95">
        <f>48*E618</f>
        <v>459441.60000000003</v>
      </c>
      <c r="W618" s="95"/>
      <c r="X618" s="95">
        <f t="shared" si="124"/>
        <v>16554833.6</v>
      </c>
      <c r="Y618" s="9" t="s">
        <v>2659</v>
      </c>
      <c r="Z618" s="16">
        <v>0</v>
      </c>
      <c r="AA618" s="16">
        <v>0</v>
      </c>
      <c r="AB618" s="16">
        <v>0</v>
      </c>
      <c r="AC618" s="53">
        <f t="shared" si="125"/>
        <v>16554833.6</v>
      </c>
      <c r="AD618" s="55"/>
    </row>
    <row r="619" spans="1:30" s="6" customFormat="1" ht="93.75" customHeight="1" x14ac:dyDescent="0.25">
      <c r="A619" s="51">
        <f>IF(OR(D619=0,D619=""),"",COUNTA($D$471:D619))</f>
        <v>129</v>
      </c>
      <c r="B619" s="9" t="s">
        <v>1102</v>
      </c>
      <c r="C619" s="11" t="s">
        <v>230</v>
      </c>
      <c r="D619" s="16">
        <v>1994</v>
      </c>
      <c r="E619" s="95">
        <v>9092.7999999999993</v>
      </c>
      <c r="F619" s="95">
        <v>5807.7</v>
      </c>
      <c r="G619" s="95">
        <v>0</v>
      </c>
      <c r="H619" s="9" t="s">
        <v>732</v>
      </c>
      <c r="I619" s="9">
        <v>3</v>
      </c>
      <c r="J619" s="9">
        <v>3</v>
      </c>
      <c r="K619" s="9"/>
      <c r="L619" s="95"/>
      <c r="M619" s="95"/>
      <c r="N619" s="95"/>
      <c r="O619" s="95"/>
      <c r="P619" s="95"/>
      <c r="Q619" s="95">
        <f>4023848*I619</f>
        <v>12071544</v>
      </c>
      <c r="R619" s="95"/>
      <c r="S619" s="95"/>
      <c r="T619" s="95"/>
      <c r="U619" s="95"/>
      <c r="V619" s="95">
        <f>48*E619</f>
        <v>436454.39999999997</v>
      </c>
      <c r="W619" s="95"/>
      <c r="X619" s="95">
        <f t="shared" si="124"/>
        <v>12507998.4</v>
      </c>
      <c r="Y619" s="9" t="s">
        <v>2659</v>
      </c>
      <c r="Z619" s="16">
        <v>0</v>
      </c>
      <c r="AA619" s="16">
        <v>0</v>
      </c>
      <c r="AB619" s="16">
        <v>0</v>
      </c>
      <c r="AC619" s="53">
        <f t="shared" si="125"/>
        <v>12507998.4</v>
      </c>
      <c r="AD619" s="55"/>
    </row>
    <row r="620" spans="1:30" s="6" customFormat="1" ht="93.75" customHeight="1" x14ac:dyDescent="0.25">
      <c r="A620" s="51">
        <f>IF(OR(D620=0,D620=""),"",COUNTA($D$471:D620))</f>
        <v>130</v>
      </c>
      <c r="B620" s="9" t="s">
        <v>1140</v>
      </c>
      <c r="C620" s="11" t="s">
        <v>241</v>
      </c>
      <c r="D620" s="16">
        <v>1995</v>
      </c>
      <c r="E620" s="95">
        <v>6239.8</v>
      </c>
      <c r="F620" s="95">
        <v>4480.3</v>
      </c>
      <c r="G620" s="95">
        <v>0</v>
      </c>
      <c r="H620" s="9" t="s">
        <v>732</v>
      </c>
      <c r="I620" s="9">
        <v>2</v>
      </c>
      <c r="J620" s="9">
        <v>2</v>
      </c>
      <c r="K620" s="9"/>
      <c r="L620" s="95"/>
      <c r="M620" s="95"/>
      <c r="N620" s="95"/>
      <c r="O620" s="95"/>
      <c r="P620" s="95"/>
      <c r="Q620" s="95">
        <f>4023848*I620</f>
        <v>8047696</v>
      </c>
      <c r="R620" s="95"/>
      <c r="S620" s="95"/>
      <c r="T620" s="95"/>
      <c r="U620" s="95"/>
      <c r="V620" s="95">
        <f>48*E620</f>
        <v>299510.40000000002</v>
      </c>
      <c r="W620" s="95"/>
      <c r="X620" s="95">
        <f t="shared" si="124"/>
        <v>8347206.4000000004</v>
      </c>
      <c r="Y620" s="9" t="s">
        <v>2659</v>
      </c>
      <c r="Z620" s="16">
        <v>0</v>
      </c>
      <c r="AA620" s="16">
        <v>0</v>
      </c>
      <c r="AB620" s="16">
        <v>0</v>
      </c>
      <c r="AC620" s="53">
        <f t="shared" si="125"/>
        <v>8347206.4000000004</v>
      </c>
      <c r="AD620" s="55"/>
    </row>
    <row r="621" spans="1:30" s="6" customFormat="1" ht="93.75" customHeight="1" x14ac:dyDescent="0.25">
      <c r="A621" s="51">
        <f>IF(OR(D621=0,D621=""),"",COUNTA($D$471:D621))</f>
        <v>131</v>
      </c>
      <c r="B621" s="9" t="s">
        <v>2574</v>
      </c>
      <c r="C621" s="11" t="s">
        <v>2565</v>
      </c>
      <c r="D621" s="16">
        <v>1991</v>
      </c>
      <c r="E621" s="95">
        <v>7695.8</v>
      </c>
      <c r="F621" s="95">
        <v>5815.5</v>
      </c>
      <c r="G621" s="95">
        <v>0</v>
      </c>
      <c r="H621" s="9" t="s">
        <v>732</v>
      </c>
      <c r="I621" s="9">
        <v>4</v>
      </c>
      <c r="J621" s="9">
        <v>4</v>
      </c>
      <c r="K621" s="9"/>
      <c r="L621" s="95"/>
      <c r="M621" s="95"/>
      <c r="N621" s="95"/>
      <c r="O621" s="95"/>
      <c r="P621" s="95"/>
      <c r="Q621" s="95">
        <f>4023848*J621</f>
        <v>16095392</v>
      </c>
      <c r="R621" s="95"/>
      <c r="S621" s="95"/>
      <c r="T621" s="95"/>
      <c r="U621" s="95"/>
      <c r="V621" s="95">
        <f>48*E621</f>
        <v>369398.4</v>
      </c>
      <c r="W621" s="95"/>
      <c r="X621" s="95">
        <f t="shared" si="124"/>
        <v>16464790.4</v>
      </c>
      <c r="Y621" s="9" t="s">
        <v>2659</v>
      </c>
      <c r="Z621" s="16">
        <v>0</v>
      </c>
      <c r="AA621" s="16">
        <v>0</v>
      </c>
      <c r="AB621" s="16">
        <v>0</v>
      </c>
      <c r="AC621" s="53">
        <f t="shared" si="125"/>
        <v>16464790.4</v>
      </c>
      <c r="AD621" s="55"/>
    </row>
    <row r="622" spans="1:30" s="6" customFormat="1" ht="93.75" customHeight="1" x14ac:dyDescent="0.25">
      <c r="A622" s="51">
        <f>IF(OR(D622=0,D622=""),"",COUNTA($D$471:D622))</f>
        <v>132</v>
      </c>
      <c r="B622" s="9" t="s">
        <v>2573</v>
      </c>
      <c r="C622" s="11" t="s">
        <v>2564</v>
      </c>
      <c r="D622" s="16">
        <v>2003</v>
      </c>
      <c r="E622" s="95">
        <v>5082.2</v>
      </c>
      <c r="F622" s="95">
        <v>3304.8</v>
      </c>
      <c r="G622" s="95">
        <v>0</v>
      </c>
      <c r="H622" s="9" t="s">
        <v>729</v>
      </c>
      <c r="I622" s="9"/>
      <c r="J622" s="9"/>
      <c r="K622" s="9"/>
      <c r="L622" s="95"/>
      <c r="M622" s="95"/>
      <c r="N622" s="95"/>
      <c r="O622" s="95"/>
      <c r="P622" s="95"/>
      <c r="Q622" s="95"/>
      <c r="R622" s="95">
        <f>2338*E622</f>
        <v>11882183.6</v>
      </c>
      <c r="S622" s="95"/>
      <c r="T622" s="95"/>
      <c r="U622" s="95"/>
      <c r="V622" s="95"/>
      <c r="W622" s="95"/>
      <c r="X622" s="95">
        <f t="shared" si="124"/>
        <v>11882183.6</v>
      </c>
      <c r="Y622" s="9" t="s">
        <v>2659</v>
      </c>
      <c r="Z622" s="16">
        <v>0</v>
      </c>
      <c r="AA622" s="16">
        <v>0</v>
      </c>
      <c r="AB622" s="16">
        <v>0</v>
      </c>
      <c r="AC622" s="53">
        <f t="shared" si="125"/>
        <v>11882183.6</v>
      </c>
      <c r="AD622" s="55"/>
    </row>
    <row r="623" spans="1:30" s="6" customFormat="1" ht="93.75" customHeight="1" x14ac:dyDescent="0.25">
      <c r="A623" s="51">
        <f>IF(OR(D623=0,D623=""),"",COUNTA($D$471:D623))</f>
        <v>133</v>
      </c>
      <c r="B623" s="9" t="s">
        <v>2576</v>
      </c>
      <c r="C623" s="11" t="s">
        <v>2567</v>
      </c>
      <c r="D623" s="16">
        <v>1963</v>
      </c>
      <c r="E623" s="95">
        <v>2092.9</v>
      </c>
      <c r="F623" s="95">
        <v>1644</v>
      </c>
      <c r="G623" s="95">
        <v>0</v>
      </c>
      <c r="H623" s="9" t="s">
        <v>728</v>
      </c>
      <c r="I623" s="9"/>
      <c r="J623" s="9"/>
      <c r="K623" s="9"/>
      <c r="L623" s="95"/>
      <c r="M623" s="95"/>
      <c r="N623" s="95"/>
      <c r="O623" s="95">
        <f>855*E623</f>
        <v>1789429.5</v>
      </c>
      <c r="P623" s="95"/>
      <c r="Q623" s="95"/>
      <c r="R623" s="95">
        <f>2338*E623</f>
        <v>4893200.2</v>
      </c>
      <c r="S623" s="95"/>
      <c r="T623" s="95"/>
      <c r="U623" s="95"/>
      <c r="V623" s="95"/>
      <c r="W623" s="95"/>
      <c r="X623" s="95">
        <f t="shared" si="124"/>
        <v>6682629.7000000002</v>
      </c>
      <c r="Y623" s="9" t="s">
        <v>2659</v>
      </c>
      <c r="Z623" s="16">
        <v>0</v>
      </c>
      <c r="AA623" s="16">
        <v>0</v>
      </c>
      <c r="AB623" s="16">
        <v>0</v>
      </c>
      <c r="AC623" s="53">
        <f t="shared" si="125"/>
        <v>6682629.7000000002</v>
      </c>
      <c r="AD623" s="55"/>
    </row>
    <row r="624" spans="1:30" s="6" customFormat="1" ht="93.75" customHeight="1" x14ac:dyDescent="0.25">
      <c r="A624" s="51">
        <f>IF(OR(D624=0,D624=""),"",COUNTA($D$471:D624))</f>
        <v>134</v>
      </c>
      <c r="B624" s="9" t="s">
        <v>2057</v>
      </c>
      <c r="C624" s="11" t="s">
        <v>1933</v>
      </c>
      <c r="D624" s="16">
        <v>1972</v>
      </c>
      <c r="E624" s="95">
        <v>5770.3</v>
      </c>
      <c r="F624" s="95">
        <v>4361.1000000000004</v>
      </c>
      <c r="G624" s="95">
        <v>0</v>
      </c>
      <c r="H624" s="9" t="s">
        <v>729</v>
      </c>
      <c r="I624" s="9"/>
      <c r="J624" s="9"/>
      <c r="K624" s="9"/>
      <c r="L624" s="95"/>
      <c r="M624" s="95"/>
      <c r="N624" s="95"/>
      <c r="O624" s="95"/>
      <c r="P624" s="95"/>
      <c r="Q624" s="95"/>
      <c r="R624" s="95"/>
      <c r="S624" s="95"/>
      <c r="T624" s="95">
        <f>2771*E624</f>
        <v>15989501.300000001</v>
      </c>
      <c r="U624" s="95"/>
      <c r="V624" s="95"/>
      <c r="W624" s="95"/>
      <c r="X624" s="95">
        <f t="shared" si="124"/>
        <v>15989501.300000001</v>
      </c>
      <c r="Y624" s="9" t="s">
        <v>2659</v>
      </c>
      <c r="Z624" s="16">
        <v>0</v>
      </c>
      <c r="AA624" s="16">
        <v>0</v>
      </c>
      <c r="AB624" s="16">
        <v>0</v>
      </c>
      <c r="AC624" s="53">
        <f t="shared" si="125"/>
        <v>15989501.300000001</v>
      </c>
      <c r="AD624" s="55"/>
    </row>
    <row r="625" spans="1:30" s="6" customFormat="1" ht="93.75" customHeight="1" x14ac:dyDescent="0.25">
      <c r="A625" s="51">
        <f>IF(OR(D625=0,D625=""),"",COUNTA($D$471:D625))</f>
        <v>135</v>
      </c>
      <c r="B625" s="9" t="s">
        <v>2577</v>
      </c>
      <c r="C625" s="11" t="s">
        <v>2568</v>
      </c>
      <c r="D625" s="16">
        <v>1983</v>
      </c>
      <c r="E625" s="95">
        <v>14289.7</v>
      </c>
      <c r="F625" s="95">
        <v>9625.9</v>
      </c>
      <c r="G625" s="95">
        <v>0</v>
      </c>
      <c r="H625" s="9" t="s">
        <v>732</v>
      </c>
      <c r="I625" s="9"/>
      <c r="J625" s="9"/>
      <c r="K625" s="9"/>
      <c r="L625" s="95">
        <f>431*E625</f>
        <v>6158860.7000000002</v>
      </c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>
        <f t="shared" si="124"/>
        <v>6158860.7000000002</v>
      </c>
      <c r="Y625" s="9" t="s">
        <v>2659</v>
      </c>
      <c r="Z625" s="16">
        <v>0</v>
      </c>
      <c r="AA625" s="16">
        <v>0</v>
      </c>
      <c r="AB625" s="16">
        <v>0</v>
      </c>
      <c r="AC625" s="53">
        <f t="shared" si="125"/>
        <v>6158860.7000000002</v>
      </c>
      <c r="AD625" s="55"/>
    </row>
    <row r="626" spans="1:30" s="6" customFormat="1" ht="93.75" customHeight="1" x14ac:dyDescent="0.25">
      <c r="A626" s="51">
        <f>IF(OR(D626=0,D626=""),"",COUNTA($D$471:D626))</f>
        <v>136</v>
      </c>
      <c r="B626" s="9" t="s">
        <v>1762</v>
      </c>
      <c r="C626" s="11" t="s">
        <v>1659</v>
      </c>
      <c r="D626" s="16">
        <v>1992</v>
      </c>
      <c r="E626" s="95">
        <v>8292.1</v>
      </c>
      <c r="F626" s="95">
        <v>5758.7</v>
      </c>
      <c r="G626" s="95">
        <v>0</v>
      </c>
      <c r="H626" s="9" t="s">
        <v>732</v>
      </c>
      <c r="I626" s="9"/>
      <c r="J626" s="9"/>
      <c r="K626" s="9"/>
      <c r="L626" s="95"/>
      <c r="M626" s="95"/>
      <c r="N626" s="95"/>
      <c r="O626" s="95"/>
      <c r="P626" s="95"/>
      <c r="Q626" s="95"/>
      <c r="R626" s="95"/>
      <c r="S626" s="95"/>
      <c r="T626" s="95">
        <f>1609*E626</f>
        <v>13341988.9</v>
      </c>
      <c r="U626" s="95"/>
      <c r="V626" s="95"/>
      <c r="W626" s="95"/>
      <c r="X626" s="95">
        <f t="shared" si="124"/>
        <v>13341988.9</v>
      </c>
      <c r="Y626" s="9" t="s">
        <v>2659</v>
      </c>
      <c r="Z626" s="16">
        <v>0</v>
      </c>
      <c r="AA626" s="16">
        <v>0</v>
      </c>
      <c r="AB626" s="16">
        <v>0</v>
      </c>
      <c r="AC626" s="53">
        <f t="shared" si="125"/>
        <v>13341988.9</v>
      </c>
      <c r="AD626" s="55"/>
    </row>
    <row r="627" spans="1:30" s="6" customFormat="1" ht="137.25" customHeight="1" x14ac:dyDescent="0.25">
      <c r="A627" s="51">
        <f>IF(OR(D627=0,D627=""),"",COUNTA($D$471:D627))</f>
        <v>137</v>
      </c>
      <c r="B627" s="9" t="s">
        <v>1915</v>
      </c>
      <c r="C627" s="11" t="s">
        <v>1908</v>
      </c>
      <c r="D627" s="16">
        <v>1988</v>
      </c>
      <c r="E627" s="95">
        <v>8995.1</v>
      </c>
      <c r="F627" s="95">
        <v>5335.1</v>
      </c>
      <c r="G627" s="95">
        <v>772</v>
      </c>
      <c r="H627" s="9" t="s">
        <v>732</v>
      </c>
      <c r="I627" s="9">
        <v>2</v>
      </c>
      <c r="J627" s="9">
        <v>2</v>
      </c>
      <c r="K627" s="9"/>
      <c r="L627" s="95"/>
      <c r="M627" s="95"/>
      <c r="N627" s="95"/>
      <c r="O627" s="95"/>
      <c r="P627" s="95"/>
      <c r="Q627" s="95">
        <f t="shared" ref="Q627:Q642" si="130">4023848*J627</f>
        <v>8047696</v>
      </c>
      <c r="R627" s="95"/>
      <c r="S627" s="95"/>
      <c r="T627" s="95"/>
      <c r="U627" s="95"/>
      <c r="V627" s="95"/>
      <c r="W627" s="95"/>
      <c r="X627" s="95">
        <f>L627+M627+N627+O627+P627+Q627+R627+S627+T627+U627+V627+W121</f>
        <v>8047696</v>
      </c>
      <c r="Y627" s="9" t="s">
        <v>2659</v>
      </c>
      <c r="Z627" s="16">
        <v>0</v>
      </c>
      <c r="AA627" s="16">
        <v>0</v>
      </c>
      <c r="AB627" s="16">
        <v>0</v>
      </c>
      <c r="AC627" s="53">
        <v>8479460.8000000007</v>
      </c>
      <c r="AD627" s="55"/>
    </row>
    <row r="628" spans="1:30" s="6" customFormat="1" ht="137.25" customHeight="1" x14ac:dyDescent="0.25">
      <c r="A628" s="51">
        <f>IF(OR(D628=0,D628=""),"",COUNTA($D$471:D628))</f>
        <v>138</v>
      </c>
      <c r="B628" s="9" t="s">
        <v>1195</v>
      </c>
      <c r="C628" s="11" t="s">
        <v>769</v>
      </c>
      <c r="D628" s="16">
        <v>1994</v>
      </c>
      <c r="E628" s="95">
        <v>4069.3</v>
      </c>
      <c r="F628" s="95">
        <v>2848.5</v>
      </c>
      <c r="G628" s="95">
        <v>0</v>
      </c>
      <c r="H628" s="9" t="s">
        <v>732</v>
      </c>
      <c r="I628" s="9">
        <v>1</v>
      </c>
      <c r="J628" s="9">
        <v>1</v>
      </c>
      <c r="K628" s="9"/>
      <c r="L628" s="95"/>
      <c r="M628" s="95"/>
      <c r="N628" s="95"/>
      <c r="O628" s="95"/>
      <c r="P628" s="95"/>
      <c r="Q628" s="95">
        <f t="shared" si="130"/>
        <v>4023848</v>
      </c>
      <c r="R628" s="95"/>
      <c r="S628" s="95"/>
      <c r="T628" s="95"/>
      <c r="U628" s="95"/>
      <c r="V628" s="95"/>
      <c r="W628" s="95"/>
      <c r="X628" s="95">
        <f>L628+M628+N628+O628+P628+Q628+R628+S628+T628+U628+V628+W122</f>
        <v>4023848</v>
      </c>
      <c r="Y628" s="9" t="s">
        <v>2659</v>
      </c>
      <c r="Z628" s="16">
        <v>0</v>
      </c>
      <c r="AA628" s="16">
        <v>0</v>
      </c>
      <c r="AB628" s="16">
        <v>0</v>
      </c>
      <c r="AC628" s="53">
        <v>4219174.4000000004</v>
      </c>
      <c r="AD628" s="55"/>
    </row>
    <row r="629" spans="1:30" s="6" customFormat="1" ht="137.25" customHeight="1" x14ac:dyDescent="0.25">
      <c r="A629" s="51">
        <f>IF(OR(D629=0,D629=""),"",COUNTA($D$471:D629))</f>
        <v>139</v>
      </c>
      <c r="B629" s="9" t="s">
        <v>949</v>
      </c>
      <c r="C629" s="11" t="s">
        <v>750</v>
      </c>
      <c r="D629" s="16">
        <v>1997</v>
      </c>
      <c r="E629" s="95">
        <v>5742.5</v>
      </c>
      <c r="F629" s="95">
        <v>3896.6</v>
      </c>
      <c r="G629" s="95">
        <v>0</v>
      </c>
      <c r="H629" s="9" t="s">
        <v>732</v>
      </c>
      <c r="I629" s="9">
        <v>2</v>
      </c>
      <c r="J629" s="9">
        <v>2</v>
      </c>
      <c r="K629" s="9"/>
      <c r="L629" s="95"/>
      <c r="M629" s="95"/>
      <c r="N629" s="95"/>
      <c r="O629" s="95"/>
      <c r="P629" s="95"/>
      <c r="Q629" s="95">
        <f t="shared" si="130"/>
        <v>8047696</v>
      </c>
      <c r="R629" s="95"/>
      <c r="S629" s="95"/>
      <c r="T629" s="95"/>
      <c r="U629" s="95"/>
      <c r="V629" s="95">
        <v>275640</v>
      </c>
      <c r="W629" s="9"/>
      <c r="X629" s="95">
        <v>8323336</v>
      </c>
      <c r="Y629" s="9" t="s">
        <v>2659</v>
      </c>
      <c r="Z629" s="16">
        <v>0</v>
      </c>
      <c r="AA629" s="16">
        <v>0</v>
      </c>
      <c r="AB629" s="16">
        <v>0</v>
      </c>
      <c r="AC629" s="53">
        <v>8323336</v>
      </c>
      <c r="AD629" s="55"/>
    </row>
    <row r="630" spans="1:30" s="6" customFormat="1" ht="137.25" customHeight="1" x14ac:dyDescent="0.25">
      <c r="A630" s="51">
        <f>IF(OR(D630=0,D630=""),"",COUNTA($D$471:D630))</f>
        <v>140</v>
      </c>
      <c r="B630" s="9" t="s">
        <v>945</v>
      </c>
      <c r="C630" s="11" t="s">
        <v>158</v>
      </c>
      <c r="D630" s="16">
        <v>1979</v>
      </c>
      <c r="E630" s="95">
        <v>28577.8</v>
      </c>
      <c r="F630" s="95">
        <v>22933.8</v>
      </c>
      <c r="G630" s="95">
        <v>45.7</v>
      </c>
      <c r="H630" s="9" t="s">
        <v>732</v>
      </c>
      <c r="I630" s="9">
        <v>12</v>
      </c>
      <c r="J630" s="9">
        <v>12</v>
      </c>
      <c r="K630" s="9"/>
      <c r="L630" s="95"/>
      <c r="M630" s="95"/>
      <c r="N630" s="95"/>
      <c r="O630" s="95"/>
      <c r="P630" s="95"/>
      <c r="Q630" s="95">
        <f t="shared" si="130"/>
        <v>48286176</v>
      </c>
      <c r="R630" s="95"/>
      <c r="S630" s="95"/>
      <c r="T630" s="95"/>
      <c r="U630" s="95"/>
      <c r="V630" s="95">
        <v>1371734.4</v>
      </c>
      <c r="W630" s="9"/>
      <c r="X630" s="95">
        <v>49657910.399999999</v>
      </c>
      <c r="Y630" s="9" t="s">
        <v>2659</v>
      </c>
      <c r="Z630" s="16">
        <v>0</v>
      </c>
      <c r="AA630" s="16">
        <v>0</v>
      </c>
      <c r="AB630" s="16">
        <v>0</v>
      </c>
      <c r="AC630" s="53">
        <v>49657910.399999999</v>
      </c>
      <c r="AD630" s="55"/>
    </row>
    <row r="631" spans="1:30" s="6" customFormat="1" ht="137.25" customHeight="1" x14ac:dyDescent="0.25">
      <c r="A631" s="51">
        <f>IF(OR(D631=0,D631=""),"",COUNTA($D$471:D631))</f>
        <v>141</v>
      </c>
      <c r="B631" s="9" t="s">
        <v>1242</v>
      </c>
      <c r="C631" s="62" t="s">
        <v>177</v>
      </c>
      <c r="D631" s="63">
        <v>1986</v>
      </c>
      <c r="E631" s="64">
        <v>29072.2</v>
      </c>
      <c r="F631" s="64">
        <v>24430.400000000001</v>
      </c>
      <c r="G631" s="64">
        <v>259.3</v>
      </c>
      <c r="H631" s="9" t="s">
        <v>732</v>
      </c>
      <c r="I631" s="9">
        <v>13</v>
      </c>
      <c r="J631" s="9">
        <v>13</v>
      </c>
      <c r="K631" s="9"/>
      <c r="L631" s="95"/>
      <c r="M631" s="95"/>
      <c r="N631" s="95"/>
      <c r="O631" s="95"/>
      <c r="P631" s="95"/>
      <c r="Q631" s="95">
        <f t="shared" si="130"/>
        <v>52310024</v>
      </c>
      <c r="R631" s="95"/>
      <c r="S631" s="95"/>
      <c r="T631" s="95"/>
      <c r="U631" s="95"/>
      <c r="V631" s="95"/>
      <c r="W631" s="95"/>
      <c r="X631" s="95">
        <f t="shared" ref="X631:X638" si="131">L631+M631+N631+O631+P631+Q631+R631+S631+T631+U631+V631+W125</f>
        <v>52310024</v>
      </c>
      <c r="Y631" s="9" t="s">
        <v>2659</v>
      </c>
      <c r="Z631" s="16">
        <v>0</v>
      </c>
      <c r="AA631" s="16">
        <v>0</v>
      </c>
      <c r="AB631" s="16">
        <v>0</v>
      </c>
      <c r="AC631" s="53">
        <v>53705489.600000001</v>
      </c>
      <c r="AD631" s="55"/>
    </row>
    <row r="632" spans="1:30" s="6" customFormat="1" ht="137.25" customHeight="1" x14ac:dyDescent="0.25">
      <c r="A632" s="51">
        <f>IF(OR(D632=0,D632=""),"",COUNTA($D$471:D632))</f>
        <v>142</v>
      </c>
      <c r="B632" s="9" t="s">
        <v>940</v>
      </c>
      <c r="C632" s="11" t="s">
        <v>183</v>
      </c>
      <c r="D632" s="16">
        <v>1989</v>
      </c>
      <c r="E632" s="95">
        <v>11619.3</v>
      </c>
      <c r="F632" s="95">
        <v>7740.5</v>
      </c>
      <c r="G632" s="95">
        <v>0</v>
      </c>
      <c r="H632" s="9" t="s">
        <v>732</v>
      </c>
      <c r="I632" s="9">
        <v>4</v>
      </c>
      <c r="J632" s="9">
        <v>4</v>
      </c>
      <c r="K632" s="9"/>
      <c r="L632" s="95"/>
      <c r="M632" s="95"/>
      <c r="N632" s="95"/>
      <c r="O632" s="95"/>
      <c r="P632" s="95"/>
      <c r="Q632" s="95">
        <f t="shared" si="130"/>
        <v>16095392</v>
      </c>
      <c r="R632" s="95"/>
      <c r="S632" s="95"/>
      <c r="T632" s="95"/>
      <c r="U632" s="95"/>
      <c r="V632" s="95"/>
      <c r="W632" s="9"/>
      <c r="X632" s="95">
        <f t="shared" si="131"/>
        <v>16095392</v>
      </c>
      <c r="Y632" s="9" t="s">
        <v>2659</v>
      </c>
      <c r="Z632" s="16">
        <v>0</v>
      </c>
      <c r="AA632" s="16">
        <v>0</v>
      </c>
      <c r="AB632" s="16">
        <v>0</v>
      </c>
      <c r="AC632" s="53">
        <v>16653118.4</v>
      </c>
      <c r="AD632" s="55"/>
    </row>
    <row r="633" spans="1:30" s="6" customFormat="1" ht="137.25" customHeight="1" x14ac:dyDescent="0.25">
      <c r="A633" s="51">
        <f>IF(OR(D633=0,D633=""),"",COUNTA($D$471:D633))</f>
        <v>143</v>
      </c>
      <c r="B633" s="9" t="s">
        <v>1064</v>
      </c>
      <c r="C633" s="11" t="s">
        <v>186</v>
      </c>
      <c r="D633" s="16">
        <v>1989</v>
      </c>
      <c r="E633" s="95">
        <v>6485.8</v>
      </c>
      <c r="F633" s="95">
        <v>5797.1</v>
      </c>
      <c r="G633" s="95">
        <v>0</v>
      </c>
      <c r="H633" s="9" t="s">
        <v>732</v>
      </c>
      <c r="I633" s="9">
        <v>3</v>
      </c>
      <c r="J633" s="9">
        <v>3</v>
      </c>
      <c r="K633" s="9"/>
      <c r="L633" s="95"/>
      <c r="M633" s="95"/>
      <c r="N633" s="95"/>
      <c r="O633" s="95"/>
      <c r="P633" s="95"/>
      <c r="Q633" s="95">
        <f t="shared" si="130"/>
        <v>12071544</v>
      </c>
      <c r="R633" s="95"/>
      <c r="S633" s="95"/>
      <c r="T633" s="95"/>
      <c r="U633" s="95"/>
      <c r="V633" s="95"/>
      <c r="W633" s="95"/>
      <c r="X633" s="95">
        <f t="shared" si="131"/>
        <v>12071544</v>
      </c>
      <c r="Y633" s="9" t="s">
        <v>2659</v>
      </c>
      <c r="Z633" s="16">
        <v>0</v>
      </c>
      <c r="AA633" s="16">
        <v>0</v>
      </c>
      <c r="AB633" s="16">
        <v>0</v>
      </c>
      <c r="AC633" s="53">
        <v>12382862.4</v>
      </c>
      <c r="AD633" s="55"/>
    </row>
    <row r="634" spans="1:30" s="6" customFormat="1" ht="137.25" customHeight="1" x14ac:dyDescent="0.25">
      <c r="A634" s="51">
        <f>IF(OR(D634=0,D634=""),"",COUNTA($D$471:D634))</f>
        <v>144</v>
      </c>
      <c r="B634" s="9" t="s">
        <v>1066</v>
      </c>
      <c r="C634" s="11" t="s">
        <v>187</v>
      </c>
      <c r="D634" s="16">
        <v>1989</v>
      </c>
      <c r="E634" s="95">
        <v>6358.2</v>
      </c>
      <c r="F634" s="95">
        <v>5721.3</v>
      </c>
      <c r="G634" s="95">
        <v>0</v>
      </c>
      <c r="H634" s="9" t="s">
        <v>732</v>
      </c>
      <c r="I634" s="9">
        <v>3</v>
      </c>
      <c r="J634" s="9">
        <v>3</v>
      </c>
      <c r="K634" s="9"/>
      <c r="L634" s="95"/>
      <c r="M634" s="95"/>
      <c r="N634" s="95"/>
      <c r="O634" s="95"/>
      <c r="P634" s="95"/>
      <c r="Q634" s="95">
        <f t="shared" si="130"/>
        <v>12071544</v>
      </c>
      <c r="R634" s="95"/>
      <c r="S634" s="95"/>
      <c r="T634" s="95"/>
      <c r="U634" s="95"/>
      <c r="V634" s="95"/>
      <c r="W634" s="9"/>
      <c r="X634" s="95">
        <f t="shared" si="131"/>
        <v>12071544</v>
      </c>
      <c r="Y634" s="9" t="s">
        <v>2659</v>
      </c>
      <c r="Z634" s="16">
        <v>0</v>
      </c>
      <c r="AA634" s="16">
        <v>0</v>
      </c>
      <c r="AB634" s="16">
        <v>0</v>
      </c>
      <c r="AC634" s="53">
        <v>12376737.6</v>
      </c>
      <c r="AD634" s="55"/>
    </row>
    <row r="635" spans="1:30" s="6" customFormat="1" ht="93.75" customHeight="1" x14ac:dyDescent="0.25">
      <c r="A635" s="51">
        <f>IF(OR(D635=0,D635=""),"",COUNTA($D$471:D635))</f>
        <v>145</v>
      </c>
      <c r="B635" s="9" t="s">
        <v>1067</v>
      </c>
      <c r="C635" s="11" t="s">
        <v>188</v>
      </c>
      <c r="D635" s="16">
        <v>1989</v>
      </c>
      <c r="E635" s="95">
        <v>5726</v>
      </c>
      <c r="F635" s="95">
        <v>3857.9</v>
      </c>
      <c r="G635" s="95">
        <v>0</v>
      </c>
      <c r="H635" s="9" t="s">
        <v>732</v>
      </c>
      <c r="I635" s="9">
        <v>2</v>
      </c>
      <c r="J635" s="9">
        <v>2</v>
      </c>
      <c r="K635" s="9"/>
      <c r="L635" s="95"/>
      <c r="M635" s="95"/>
      <c r="N635" s="95"/>
      <c r="O635" s="95"/>
      <c r="P635" s="95"/>
      <c r="Q635" s="95">
        <f t="shared" si="130"/>
        <v>8047696</v>
      </c>
      <c r="R635" s="95"/>
      <c r="S635" s="95"/>
      <c r="T635" s="95"/>
      <c r="U635" s="95"/>
      <c r="V635" s="95"/>
      <c r="W635" s="9"/>
      <c r="X635" s="95">
        <f t="shared" si="131"/>
        <v>8047696</v>
      </c>
      <c r="Y635" s="9" t="s">
        <v>2659</v>
      </c>
      <c r="Z635" s="16">
        <v>0</v>
      </c>
      <c r="AA635" s="16">
        <v>0</v>
      </c>
      <c r="AB635" s="16">
        <v>0</v>
      </c>
      <c r="AC635" s="53">
        <v>8322544</v>
      </c>
      <c r="AD635" s="55"/>
    </row>
    <row r="636" spans="1:30" s="6" customFormat="1" ht="93.75" customHeight="1" x14ac:dyDescent="0.25">
      <c r="A636" s="51">
        <f>IF(OR(D636=0,D636=""),"",COUNTA($D$471:D636))</f>
        <v>146</v>
      </c>
      <c r="B636" s="9" t="s">
        <v>1150</v>
      </c>
      <c r="C636" s="11" t="s">
        <v>200</v>
      </c>
      <c r="D636" s="16">
        <v>1991</v>
      </c>
      <c r="E636" s="95">
        <v>7119</v>
      </c>
      <c r="F636" s="95">
        <v>5121.5</v>
      </c>
      <c r="G636" s="95">
        <v>0</v>
      </c>
      <c r="H636" s="9" t="s">
        <v>738</v>
      </c>
      <c r="I636" s="9">
        <v>1</v>
      </c>
      <c r="J636" s="9">
        <v>1</v>
      </c>
      <c r="K636" s="9"/>
      <c r="L636" s="95"/>
      <c r="M636" s="95"/>
      <c r="N636" s="95"/>
      <c r="O636" s="95"/>
      <c r="P636" s="95"/>
      <c r="Q636" s="95">
        <f t="shared" si="130"/>
        <v>4023848</v>
      </c>
      <c r="R636" s="95"/>
      <c r="S636" s="95"/>
      <c r="T636" s="95"/>
      <c r="U636" s="95"/>
      <c r="V636" s="95"/>
      <c r="W636" s="9"/>
      <c r="X636" s="95">
        <f t="shared" si="131"/>
        <v>4023848</v>
      </c>
      <c r="Y636" s="9" t="s">
        <v>2659</v>
      </c>
      <c r="Z636" s="16">
        <v>0</v>
      </c>
      <c r="AA636" s="16">
        <v>0</v>
      </c>
      <c r="AB636" s="16">
        <v>0</v>
      </c>
      <c r="AC636" s="53">
        <v>4140012.8</v>
      </c>
      <c r="AD636" s="55"/>
    </row>
    <row r="637" spans="1:30" s="6" customFormat="1" ht="93.75" customHeight="1" x14ac:dyDescent="0.25">
      <c r="A637" s="51">
        <f>IF(OR(D637=0,D637=""),"",COUNTA($D$471:D637))</f>
        <v>147</v>
      </c>
      <c r="B637" s="9" t="s">
        <v>1262</v>
      </c>
      <c r="C637" s="11" t="s">
        <v>201</v>
      </c>
      <c r="D637" s="16">
        <v>1991</v>
      </c>
      <c r="E637" s="95">
        <v>5764.84</v>
      </c>
      <c r="F637" s="95">
        <v>4310.4399999999996</v>
      </c>
      <c r="G637" s="95">
        <v>1454.4000000000005</v>
      </c>
      <c r="H637" s="9" t="s">
        <v>732</v>
      </c>
      <c r="I637" s="9">
        <v>1</v>
      </c>
      <c r="J637" s="9">
        <v>1</v>
      </c>
      <c r="K637" s="9"/>
      <c r="L637" s="95"/>
      <c r="M637" s="95"/>
      <c r="N637" s="95"/>
      <c r="O637" s="95"/>
      <c r="P637" s="95"/>
      <c r="Q637" s="95">
        <f t="shared" si="130"/>
        <v>4023848</v>
      </c>
      <c r="R637" s="95"/>
      <c r="S637" s="95"/>
      <c r="T637" s="95"/>
      <c r="U637" s="95"/>
      <c r="V637" s="95"/>
      <c r="W637" s="9"/>
      <c r="X637" s="95">
        <f t="shared" si="131"/>
        <v>4023848</v>
      </c>
      <c r="Y637" s="9" t="s">
        <v>2659</v>
      </c>
      <c r="Z637" s="16">
        <v>0</v>
      </c>
      <c r="AA637" s="16">
        <v>0</v>
      </c>
      <c r="AB637" s="16">
        <v>0</v>
      </c>
      <c r="AC637" s="53">
        <v>4300560.32</v>
      </c>
      <c r="AD637" s="55"/>
    </row>
    <row r="638" spans="1:30" s="6" customFormat="1" ht="93.75" customHeight="1" x14ac:dyDescent="0.25">
      <c r="A638" s="51">
        <f>IF(OR(D638=0,D638=""),"",COUNTA($D$471:D638))</f>
        <v>148</v>
      </c>
      <c r="B638" s="9" t="s">
        <v>1106</v>
      </c>
      <c r="C638" s="11" t="s">
        <v>205</v>
      </c>
      <c r="D638" s="16">
        <v>1992</v>
      </c>
      <c r="E638" s="95">
        <v>5705.9</v>
      </c>
      <c r="F638" s="95">
        <v>3866.3</v>
      </c>
      <c r="G638" s="95">
        <v>0</v>
      </c>
      <c r="H638" s="9" t="s">
        <v>732</v>
      </c>
      <c r="I638" s="9">
        <v>2</v>
      </c>
      <c r="J638" s="9">
        <v>2</v>
      </c>
      <c r="K638" s="9"/>
      <c r="L638" s="95"/>
      <c r="M638" s="95"/>
      <c r="N638" s="95"/>
      <c r="O638" s="95"/>
      <c r="P638" s="95"/>
      <c r="Q638" s="95">
        <f t="shared" si="130"/>
        <v>8047696</v>
      </c>
      <c r="R638" s="95"/>
      <c r="S638" s="95"/>
      <c r="T638" s="95"/>
      <c r="U638" s="95"/>
      <c r="V638" s="95"/>
      <c r="W638" s="9"/>
      <c r="X638" s="95">
        <f t="shared" si="131"/>
        <v>8047696</v>
      </c>
      <c r="Y638" s="9" t="s">
        <v>2659</v>
      </c>
      <c r="Z638" s="16">
        <v>0</v>
      </c>
      <c r="AA638" s="16">
        <v>0</v>
      </c>
      <c r="AB638" s="16">
        <v>0</v>
      </c>
      <c r="AC638" s="53">
        <v>8321579.2000000002</v>
      </c>
      <c r="AD638" s="55"/>
    </row>
    <row r="639" spans="1:30" s="6" customFormat="1" ht="93.75" customHeight="1" x14ac:dyDescent="0.25">
      <c r="A639" s="51">
        <f>IF(OR(D639=0,D639=""),"",COUNTA($D$471:D639))</f>
        <v>149</v>
      </c>
      <c r="B639" s="9" t="s">
        <v>1107</v>
      </c>
      <c r="C639" s="11" t="s">
        <v>206</v>
      </c>
      <c r="D639" s="16">
        <v>1992</v>
      </c>
      <c r="E639" s="95">
        <v>4925.3999999999996</v>
      </c>
      <c r="F639" s="95">
        <v>3812.1</v>
      </c>
      <c r="G639" s="95">
        <v>0</v>
      </c>
      <c r="H639" s="9" t="s">
        <v>732</v>
      </c>
      <c r="I639" s="9">
        <v>2</v>
      </c>
      <c r="J639" s="9">
        <v>2</v>
      </c>
      <c r="K639" s="9"/>
      <c r="L639" s="95"/>
      <c r="M639" s="95"/>
      <c r="N639" s="95"/>
      <c r="O639" s="95"/>
      <c r="P639" s="95"/>
      <c r="Q639" s="95">
        <f t="shared" si="130"/>
        <v>8047696</v>
      </c>
      <c r="R639" s="95"/>
      <c r="S639" s="95"/>
      <c r="T639" s="95"/>
      <c r="U639" s="95"/>
      <c r="V639" s="95">
        <v>236419.19999999998</v>
      </c>
      <c r="W639" s="9"/>
      <c r="X639" s="95">
        <v>8284115.2000000002</v>
      </c>
      <c r="Y639" s="9" t="s">
        <v>2659</v>
      </c>
      <c r="Z639" s="16">
        <v>0</v>
      </c>
      <c r="AA639" s="16">
        <v>0</v>
      </c>
      <c r="AB639" s="16">
        <v>0</v>
      </c>
      <c r="AC639" s="53">
        <v>8284115.2000000002</v>
      </c>
      <c r="AD639" s="55"/>
    </row>
    <row r="640" spans="1:30" s="6" customFormat="1" ht="93.75" customHeight="1" x14ac:dyDescent="0.25">
      <c r="A640" s="51">
        <f>IF(OR(D640=0,D640=""),"",COUNTA($D$471:D640))</f>
        <v>150</v>
      </c>
      <c r="B640" s="9" t="s">
        <v>1004</v>
      </c>
      <c r="C640" s="11" t="s">
        <v>229</v>
      </c>
      <c r="D640" s="16">
        <v>1994</v>
      </c>
      <c r="E640" s="95">
        <v>4945.3999999999996</v>
      </c>
      <c r="F640" s="95">
        <v>3845.3</v>
      </c>
      <c r="G640" s="95">
        <v>0</v>
      </c>
      <c r="H640" s="9" t="s">
        <v>732</v>
      </c>
      <c r="I640" s="9">
        <v>2</v>
      </c>
      <c r="J640" s="9">
        <v>2</v>
      </c>
      <c r="K640" s="9"/>
      <c r="L640" s="95"/>
      <c r="M640" s="95"/>
      <c r="N640" s="95"/>
      <c r="O640" s="95"/>
      <c r="P640" s="95"/>
      <c r="Q640" s="95">
        <f t="shared" si="130"/>
        <v>8047696</v>
      </c>
      <c r="R640" s="95"/>
      <c r="S640" s="95"/>
      <c r="T640" s="95"/>
      <c r="U640" s="95"/>
      <c r="V640" s="95"/>
      <c r="W640" s="95"/>
      <c r="X640" s="95">
        <f t="shared" ref="X640:X657" si="132">L640+M640+N640+O640+P640+Q640+R640+S640+T640+U640+V640+W134</f>
        <v>8047696</v>
      </c>
      <c r="Y640" s="9" t="s">
        <v>2659</v>
      </c>
      <c r="Z640" s="16">
        <v>0</v>
      </c>
      <c r="AA640" s="16">
        <v>0</v>
      </c>
      <c r="AB640" s="16">
        <v>0</v>
      </c>
      <c r="AC640" s="53">
        <v>8285075.2000000002</v>
      </c>
      <c r="AD640" s="55"/>
    </row>
    <row r="641" spans="1:30" s="6" customFormat="1" ht="93.75" customHeight="1" x14ac:dyDescent="0.25">
      <c r="A641" s="51">
        <f>IF(OR(D641=0,D641=""),"",COUNTA($D$471:D641))</f>
        <v>151</v>
      </c>
      <c r="B641" s="9" t="s">
        <v>1188</v>
      </c>
      <c r="C641" s="11" t="s">
        <v>232</v>
      </c>
      <c r="D641" s="16">
        <v>1994</v>
      </c>
      <c r="E641" s="95">
        <v>9126.7999999999993</v>
      </c>
      <c r="F641" s="95">
        <v>7768.4</v>
      </c>
      <c r="G641" s="95">
        <v>0</v>
      </c>
      <c r="H641" s="9" t="s">
        <v>732</v>
      </c>
      <c r="I641" s="9">
        <v>4</v>
      </c>
      <c r="J641" s="9">
        <v>4</v>
      </c>
      <c r="K641" s="9"/>
      <c r="L641" s="95"/>
      <c r="M641" s="95"/>
      <c r="N641" s="95"/>
      <c r="O641" s="95"/>
      <c r="P641" s="95"/>
      <c r="Q641" s="95">
        <f t="shared" si="130"/>
        <v>16095392</v>
      </c>
      <c r="R641" s="95"/>
      <c r="S641" s="95"/>
      <c r="T641" s="95"/>
      <c r="U641" s="95"/>
      <c r="V641" s="95"/>
      <c r="W641" s="95"/>
      <c r="X641" s="95">
        <f t="shared" si="132"/>
        <v>16095392</v>
      </c>
      <c r="Y641" s="9" t="s">
        <v>2659</v>
      </c>
      <c r="Z641" s="16">
        <v>0</v>
      </c>
      <c r="AA641" s="16">
        <v>0</v>
      </c>
      <c r="AB641" s="16">
        <v>0</v>
      </c>
      <c r="AC641" s="53">
        <v>16533478.4</v>
      </c>
      <c r="AD641" s="55"/>
    </row>
    <row r="642" spans="1:30" s="6" customFormat="1" ht="93.75" customHeight="1" x14ac:dyDescent="0.25">
      <c r="A642" s="51">
        <f>IF(OR(D642=0,D642=""),"",COUNTA($D$471:D642))</f>
        <v>152</v>
      </c>
      <c r="B642" s="9" t="s">
        <v>1252</v>
      </c>
      <c r="C642" s="11" t="s">
        <v>66</v>
      </c>
      <c r="D642" s="16">
        <v>1994</v>
      </c>
      <c r="E642" s="95">
        <v>11244.2</v>
      </c>
      <c r="F642" s="95">
        <v>7799.1</v>
      </c>
      <c r="G642" s="95">
        <v>0</v>
      </c>
      <c r="H642" s="9" t="s">
        <v>732</v>
      </c>
      <c r="I642" s="9">
        <v>4</v>
      </c>
      <c r="J642" s="9">
        <v>4</v>
      </c>
      <c r="K642" s="9"/>
      <c r="L642" s="95"/>
      <c r="M642" s="95"/>
      <c r="N642" s="95"/>
      <c r="O642" s="95"/>
      <c r="P642" s="95"/>
      <c r="Q642" s="95">
        <f t="shared" si="130"/>
        <v>16095392</v>
      </c>
      <c r="R642" s="95"/>
      <c r="S642" s="95"/>
      <c r="T642" s="95"/>
      <c r="U642" s="95"/>
      <c r="V642" s="95"/>
      <c r="W642" s="95"/>
      <c r="X642" s="95">
        <f t="shared" si="132"/>
        <v>16095392</v>
      </c>
      <c r="Y642" s="9" t="s">
        <v>2659</v>
      </c>
      <c r="Z642" s="16">
        <v>0</v>
      </c>
      <c r="AA642" s="16">
        <v>0</v>
      </c>
      <c r="AB642" s="16">
        <v>0</v>
      </c>
      <c r="AC642" s="53">
        <v>16635113.6</v>
      </c>
      <c r="AD642" s="55"/>
    </row>
    <row r="643" spans="1:30" s="6" customFormat="1" ht="137.25" customHeight="1" x14ac:dyDescent="0.25">
      <c r="A643" s="51">
        <f>IF(OR(D643=0,D643=""),"",COUNTA($D$471:D643))</f>
        <v>153</v>
      </c>
      <c r="B643" s="9" t="s">
        <v>962</v>
      </c>
      <c r="C643" s="11" t="s">
        <v>236</v>
      </c>
      <c r="D643" s="16">
        <v>1995</v>
      </c>
      <c r="E643" s="95">
        <v>7583.3</v>
      </c>
      <c r="F643" s="95">
        <v>4298.2</v>
      </c>
      <c r="G643" s="95">
        <v>0</v>
      </c>
      <c r="H643" s="9" t="s">
        <v>734</v>
      </c>
      <c r="I643" s="9">
        <v>2</v>
      </c>
      <c r="J643" s="9">
        <v>2</v>
      </c>
      <c r="K643" s="9"/>
      <c r="L643" s="95"/>
      <c r="M643" s="95"/>
      <c r="N643" s="95"/>
      <c r="O643" s="95"/>
      <c r="P643" s="95"/>
      <c r="Q643" s="95">
        <v>8047696</v>
      </c>
      <c r="R643" s="95"/>
      <c r="S643" s="95"/>
      <c r="T643" s="95"/>
      <c r="U643" s="95"/>
      <c r="V643" s="95"/>
      <c r="W643" s="95"/>
      <c r="X643" s="95">
        <f t="shared" si="132"/>
        <v>8047696</v>
      </c>
      <c r="Y643" s="9" t="s">
        <v>2659</v>
      </c>
      <c r="Z643" s="16">
        <v>0</v>
      </c>
      <c r="AA643" s="16">
        <v>0</v>
      </c>
      <c r="AB643" s="16">
        <v>0</v>
      </c>
      <c r="AC643" s="53">
        <v>27256194.899999999</v>
      </c>
      <c r="AD643" s="55"/>
    </row>
    <row r="644" spans="1:30" s="6" customFormat="1" ht="137.25" customHeight="1" x14ac:dyDescent="0.25">
      <c r="A644" s="51">
        <f>IF(OR(D644=0,D644=""),"",COUNTA($D$471:D644))</f>
        <v>154</v>
      </c>
      <c r="B644" s="9" t="s">
        <v>1037</v>
      </c>
      <c r="C644" s="11" t="s">
        <v>237</v>
      </c>
      <c r="D644" s="16">
        <v>1995</v>
      </c>
      <c r="E644" s="95">
        <v>9945.7999999999993</v>
      </c>
      <c r="F644" s="95">
        <v>7597.9</v>
      </c>
      <c r="G644" s="95">
        <v>280.60000000000002</v>
      </c>
      <c r="H644" s="9" t="s">
        <v>732</v>
      </c>
      <c r="I644" s="9">
        <v>3</v>
      </c>
      <c r="J644" s="9">
        <v>3</v>
      </c>
      <c r="K644" s="9"/>
      <c r="L644" s="95"/>
      <c r="M644" s="95"/>
      <c r="N644" s="95"/>
      <c r="O644" s="95"/>
      <c r="P644" s="95"/>
      <c r="Q644" s="95">
        <f>4023848*J644</f>
        <v>12071544</v>
      </c>
      <c r="R644" s="95"/>
      <c r="S644" s="95"/>
      <c r="T644" s="95"/>
      <c r="U644" s="95"/>
      <c r="V644" s="95"/>
      <c r="W644" s="9"/>
      <c r="X644" s="95">
        <f t="shared" si="132"/>
        <v>12071544</v>
      </c>
      <c r="Y644" s="9" t="s">
        <v>2659</v>
      </c>
      <c r="Z644" s="16">
        <v>0</v>
      </c>
      <c r="AA644" s="16">
        <v>0</v>
      </c>
      <c r="AB644" s="16">
        <v>0</v>
      </c>
      <c r="AC644" s="53">
        <v>12548942.4</v>
      </c>
      <c r="AD644" s="55"/>
    </row>
    <row r="645" spans="1:30" s="6" customFormat="1" ht="137.25" customHeight="1" x14ac:dyDescent="0.25">
      <c r="A645" s="51">
        <f>IF(OR(D645=0,D645=""),"",COUNTA($D$471:D645))</f>
        <v>155</v>
      </c>
      <c r="B645" s="9" t="s">
        <v>1166</v>
      </c>
      <c r="C645" s="11" t="s">
        <v>243</v>
      </c>
      <c r="D645" s="16">
        <v>1995</v>
      </c>
      <c r="E645" s="95">
        <v>2525.5</v>
      </c>
      <c r="F645" s="95">
        <v>1941.7</v>
      </c>
      <c r="G645" s="95">
        <v>0</v>
      </c>
      <c r="H645" s="9" t="s">
        <v>732</v>
      </c>
      <c r="I645" s="9">
        <v>1</v>
      </c>
      <c r="J645" s="9">
        <v>1</v>
      </c>
      <c r="K645" s="9"/>
      <c r="L645" s="95"/>
      <c r="M645" s="95"/>
      <c r="N645" s="95"/>
      <c r="O645" s="95"/>
      <c r="P645" s="95"/>
      <c r="Q645" s="95">
        <f>4023848*J645</f>
        <v>4023848</v>
      </c>
      <c r="R645" s="95"/>
      <c r="S645" s="95"/>
      <c r="T645" s="95"/>
      <c r="U645" s="95"/>
      <c r="V645" s="95"/>
      <c r="W645" s="95"/>
      <c r="X645" s="95">
        <f t="shared" si="132"/>
        <v>4023848</v>
      </c>
      <c r="Y645" s="9" t="s">
        <v>2659</v>
      </c>
      <c r="Z645" s="16">
        <v>0</v>
      </c>
      <c r="AA645" s="16">
        <v>0</v>
      </c>
      <c r="AB645" s="16">
        <v>0</v>
      </c>
      <c r="AC645" s="53">
        <v>4145072</v>
      </c>
      <c r="AD645" s="55"/>
    </row>
    <row r="646" spans="1:30" s="6" customFormat="1" ht="137.25" customHeight="1" x14ac:dyDescent="0.25">
      <c r="A646" s="51">
        <f>IF(OR(D646=0,D646=""),"",COUNTA($D$471:D646))</f>
        <v>156</v>
      </c>
      <c r="B646" s="9" t="s">
        <v>1276</v>
      </c>
      <c r="C646" s="11" t="s">
        <v>246</v>
      </c>
      <c r="D646" s="16">
        <v>1995</v>
      </c>
      <c r="E646" s="95">
        <v>9182.9</v>
      </c>
      <c r="F646" s="95">
        <v>7668.6</v>
      </c>
      <c r="G646" s="95">
        <v>0</v>
      </c>
      <c r="H646" s="9" t="s">
        <v>732</v>
      </c>
      <c r="I646" s="9">
        <v>4</v>
      </c>
      <c r="J646" s="9">
        <v>4</v>
      </c>
      <c r="K646" s="9"/>
      <c r="L646" s="95"/>
      <c r="M646" s="95"/>
      <c r="N646" s="95"/>
      <c r="O646" s="95"/>
      <c r="P646" s="95"/>
      <c r="Q646" s="95">
        <f>4023848*J646</f>
        <v>16095392</v>
      </c>
      <c r="R646" s="95">
        <f>876*E646</f>
        <v>8044220.3999999994</v>
      </c>
      <c r="S646" s="95"/>
      <c r="T646" s="95"/>
      <c r="U646" s="95"/>
      <c r="V646" s="95"/>
      <c r="W646" s="9"/>
      <c r="X646" s="95">
        <f t="shared" si="132"/>
        <v>24139612.399999999</v>
      </c>
      <c r="Y646" s="9" t="s">
        <v>2659</v>
      </c>
      <c r="Z646" s="16">
        <v>0</v>
      </c>
      <c r="AA646" s="16">
        <v>0</v>
      </c>
      <c r="AB646" s="16">
        <v>0</v>
      </c>
      <c r="AC646" s="53">
        <v>16536171.199999999</v>
      </c>
      <c r="AD646" s="55"/>
    </row>
    <row r="647" spans="1:30" s="6" customFormat="1" ht="137.25" customHeight="1" x14ac:dyDescent="0.25">
      <c r="A647" s="51">
        <f>IF(OR(D647=0,D647=""),"",COUNTA($D$471:D647))</f>
        <v>157</v>
      </c>
      <c r="B647" s="9" t="s">
        <v>969</v>
      </c>
      <c r="C647" s="11" t="s">
        <v>794</v>
      </c>
      <c r="D647" s="16">
        <v>1996</v>
      </c>
      <c r="E647" s="95">
        <v>5059.6000000000004</v>
      </c>
      <c r="F647" s="95">
        <v>3898.9</v>
      </c>
      <c r="G647" s="95">
        <v>0</v>
      </c>
      <c r="H647" s="9" t="s">
        <v>735</v>
      </c>
      <c r="I647" s="9">
        <v>2</v>
      </c>
      <c r="J647" s="9">
        <v>1</v>
      </c>
      <c r="K647" s="9">
        <v>1</v>
      </c>
      <c r="L647" s="95"/>
      <c r="M647" s="95"/>
      <c r="N647" s="95"/>
      <c r="O647" s="95"/>
      <c r="P647" s="95"/>
      <c r="Q647" s="95">
        <v>8095720.3300000001</v>
      </c>
      <c r="R647" s="95"/>
      <c r="S647" s="95"/>
      <c r="T647" s="95"/>
      <c r="U647" s="95"/>
      <c r="V647" s="95"/>
      <c r="W647" s="95"/>
      <c r="X647" s="95">
        <f t="shared" si="132"/>
        <v>8095720.3300000001</v>
      </c>
      <c r="Y647" s="9" t="s">
        <v>2659</v>
      </c>
      <c r="Z647" s="16">
        <v>0</v>
      </c>
      <c r="AA647" s="16">
        <v>0</v>
      </c>
      <c r="AB647" s="16">
        <v>0</v>
      </c>
      <c r="AC647" s="53">
        <v>8439773.1300000008</v>
      </c>
      <c r="AD647" s="55"/>
    </row>
    <row r="648" spans="1:30" s="6" customFormat="1" ht="137.25" customHeight="1" x14ac:dyDescent="0.25">
      <c r="A648" s="51">
        <f>IF(OR(D648=0,D648=""),"",COUNTA($D$471:D648))</f>
        <v>158</v>
      </c>
      <c r="B648" s="9" t="s">
        <v>972</v>
      </c>
      <c r="C648" s="11" t="s">
        <v>781</v>
      </c>
      <c r="D648" s="16">
        <v>1996</v>
      </c>
      <c r="E648" s="95">
        <v>10377.530000000001</v>
      </c>
      <c r="F648" s="95">
        <v>7248.33</v>
      </c>
      <c r="G648" s="95">
        <v>0</v>
      </c>
      <c r="H648" s="9" t="s">
        <v>734</v>
      </c>
      <c r="I648" s="9">
        <v>3</v>
      </c>
      <c r="J648" s="9">
        <v>3</v>
      </c>
      <c r="K648" s="9"/>
      <c r="L648" s="95"/>
      <c r="M648" s="95"/>
      <c r="N648" s="95"/>
      <c r="O648" s="95"/>
      <c r="P648" s="95"/>
      <c r="Q648" s="95">
        <v>12071544</v>
      </c>
      <c r="R648" s="95"/>
      <c r="S648" s="95"/>
      <c r="T648" s="95"/>
      <c r="U648" s="95"/>
      <c r="V648" s="95"/>
      <c r="W648" s="95"/>
      <c r="X648" s="95">
        <f t="shared" si="132"/>
        <v>12071544</v>
      </c>
      <c r="Y648" s="9" t="s">
        <v>2659</v>
      </c>
      <c r="Z648" s="16">
        <v>0</v>
      </c>
      <c r="AA648" s="16">
        <v>0</v>
      </c>
      <c r="AB648" s="16">
        <v>0</v>
      </c>
      <c r="AC648" s="53">
        <v>12569665.439999999</v>
      </c>
      <c r="AD648" s="55"/>
    </row>
    <row r="649" spans="1:30" s="6" customFormat="1" ht="137.25" customHeight="1" x14ac:dyDescent="0.25">
      <c r="A649" s="51">
        <f>IF(OR(D649=0,D649=""),"",COUNTA($D$471:D649))</f>
        <v>159</v>
      </c>
      <c r="B649" s="9" t="s">
        <v>1033</v>
      </c>
      <c r="C649" s="11" t="s">
        <v>250</v>
      </c>
      <c r="D649" s="16">
        <v>1996</v>
      </c>
      <c r="E649" s="95">
        <v>12166.199999999999</v>
      </c>
      <c r="F649" s="95">
        <v>9044.7999999999993</v>
      </c>
      <c r="G649" s="95">
        <v>0</v>
      </c>
      <c r="H649" s="9" t="s">
        <v>732</v>
      </c>
      <c r="I649" s="9">
        <v>4</v>
      </c>
      <c r="J649" s="9">
        <v>4</v>
      </c>
      <c r="K649" s="9"/>
      <c r="L649" s="95"/>
      <c r="M649" s="95"/>
      <c r="N649" s="95"/>
      <c r="O649" s="95"/>
      <c r="P649" s="95"/>
      <c r="Q649" s="95">
        <f>4023848*J649</f>
        <v>16095392</v>
      </c>
      <c r="R649" s="95"/>
      <c r="S649" s="95"/>
      <c r="T649" s="95"/>
      <c r="U649" s="95"/>
      <c r="V649" s="95"/>
      <c r="W649" s="95"/>
      <c r="X649" s="95">
        <f t="shared" si="132"/>
        <v>16095392</v>
      </c>
      <c r="Y649" s="9" t="s">
        <v>2659</v>
      </c>
      <c r="Z649" s="16">
        <v>0</v>
      </c>
      <c r="AA649" s="16">
        <v>0</v>
      </c>
      <c r="AB649" s="16">
        <v>0</v>
      </c>
      <c r="AC649" s="53">
        <v>8577638.0800000001</v>
      </c>
      <c r="AD649" s="55"/>
    </row>
    <row r="650" spans="1:30" s="6" customFormat="1" ht="137.25" customHeight="1" x14ac:dyDescent="0.25">
      <c r="A650" s="51">
        <f>IF(OR(D650=0,D650=""),"",COUNTA($D$471:D650))</f>
        <v>160</v>
      </c>
      <c r="B650" s="9" t="s">
        <v>1165</v>
      </c>
      <c r="C650" s="11" t="s">
        <v>253</v>
      </c>
      <c r="D650" s="16">
        <v>1996</v>
      </c>
      <c r="E650" s="95">
        <v>4182.3999999999996</v>
      </c>
      <c r="F650" s="95">
        <v>2732.1</v>
      </c>
      <c r="G650" s="95">
        <v>0</v>
      </c>
      <c r="H650" s="9" t="s">
        <v>732</v>
      </c>
      <c r="I650" s="9">
        <v>1</v>
      </c>
      <c r="J650" s="9">
        <v>1</v>
      </c>
      <c r="K650" s="9"/>
      <c r="L650" s="95"/>
      <c r="M650" s="95"/>
      <c r="N650" s="95"/>
      <c r="O650" s="95"/>
      <c r="P650" s="95"/>
      <c r="Q650" s="95">
        <f>4023848*J650</f>
        <v>4023848</v>
      </c>
      <c r="R650" s="95"/>
      <c r="S650" s="95"/>
      <c r="T650" s="95"/>
      <c r="U650" s="95"/>
      <c r="V650" s="95"/>
      <c r="W650" s="95"/>
      <c r="X650" s="95">
        <f t="shared" si="132"/>
        <v>4023848</v>
      </c>
      <c r="Y650" s="9" t="s">
        <v>2659</v>
      </c>
      <c r="Z650" s="16">
        <v>0</v>
      </c>
      <c r="AA650" s="16">
        <v>0</v>
      </c>
      <c r="AB650" s="16">
        <v>0</v>
      </c>
      <c r="AC650" s="53">
        <v>4224603.2</v>
      </c>
      <c r="AD650" s="55"/>
    </row>
    <row r="651" spans="1:30" s="6" customFormat="1" ht="93.75" customHeight="1" x14ac:dyDescent="0.25">
      <c r="A651" s="51">
        <f>IF(OR(D651=0,D651=""),"",COUNTA($D$471:D651))</f>
        <v>161</v>
      </c>
      <c r="B651" s="9" t="s">
        <v>1261</v>
      </c>
      <c r="C651" s="11" t="s">
        <v>257</v>
      </c>
      <c r="D651" s="16">
        <v>1996</v>
      </c>
      <c r="E651" s="95">
        <v>6793.9</v>
      </c>
      <c r="F651" s="95">
        <v>4559.8</v>
      </c>
      <c r="G651" s="95">
        <v>2234.1</v>
      </c>
      <c r="H651" s="9" t="s">
        <v>734</v>
      </c>
      <c r="I651" s="9">
        <v>2</v>
      </c>
      <c r="J651" s="9">
        <v>2</v>
      </c>
      <c r="K651" s="9"/>
      <c r="L651" s="95"/>
      <c r="M651" s="95"/>
      <c r="N651" s="95"/>
      <c r="O651" s="95"/>
      <c r="P651" s="95"/>
      <c r="Q651" s="95">
        <v>8047696</v>
      </c>
      <c r="R651" s="95"/>
      <c r="S651" s="95"/>
      <c r="T651" s="95"/>
      <c r="U651" s="95"/>
      <c r="V651" s="95"/>
      <c r="W651" s="95"/>
      <c r="X651" s="95">
        <f t="shared" si="132"/>
        <v>8047696</v>
      </c>
      <c r="Y651" s="9" t="s">
        <v>2659</v>
      </c>
      <c r="Z651" s="16">
        <v>0</v>
      </c>
      <c r="AA651" s="16">
        <v>0</v>
      </c>
      <c r="AB651" s="16">
        <v>0</v>
      </c>
      <c r="AC651" s="53">
        <v>8373803.2000000002</v>
      </c>
      <c r="AD651" s="55"/>
    </row>
    <row r="652" spans="1:30" s="6" customFormat="1" ht="93.75" customHeight="1" x14ac:dyDescent="0.25">
      <c r="A652" s="51">
        <f>IF(OR(D652=0,D652=""),"",COUNTA($D$471:D652))</f>
        <v>162</v>
      </c>
      <c r="B652" s="9" t="s">
        <v>1123</v>
      </c>
      <c r="C652" s="11" t="s">
        <v>263</v>
      </c>
      <c r="D652" s="16">
        <v>1997</v>
      </c>
      <c r="E652" s="95">
        <v>10265.6</v>
      </c>
      <c r="F652" s="95">
        <v>7448.7</v>
      </c>
      <c r="G652" s="95">
        <v>0</v>
      </c>
      <c r="H652" s="9" t="s">
        <v>734</v>
      </c>
      <c r="I652" s="9">
        <v>3</v>
      </c>
      <c r="J652" s="9">
        <v>3</v>
      </c>
      <c r="K652" s="9"/>
      <c r="L652" s="95"/>
      <c r="M652" s="95"/>
      <c r="N652" s="95"/>
      <c r="O652" s="95"/>
      <c r="P652" s="95"/>
      <c r="Q652" s="95">
        <v>12071544</v>
      </c>
      <c r="R652" s="95"/>
      <c r="S652" s="95"/>
      <c r="T652" s="95"/>
      <c r="U652" s="95"/>
      <c r="V652" s="95"/>
      <c r="W652" s="95"/>
      <c r="X652" s="95">
        <f t="shared" si="132"/>
        <v>12071544</v>
      </c>
      <c r="Y652" s="9" t="s">
        <v>2659</v>
      </c>
      <c r="Z652" s="16">
        <v>0</v>
      </c>
      <c r="AA652" s="16">
        <v>0</v>
      </c>
      <c r="AB652" s="16">
        <v>0</v>
      </c>
      <c r="AC652" s="53">
        <v>12564292.800000001</v>
      </c>
      <c r="AD652" s="55"/>
    </row>
    <row r="653" spans="1:30" s="6" customFormat="1" ht="93.75" customHeight="1" x14ac:dyDescent="0.25">
      <c r="A653" s="51">
        <f>IF(OR(D653=0,D653=""),"",COUNTA($D$471:D653))</f>
        <v>163</v>
      </c>
      <c r="B653" s="9" t="s">
        <v>1135</v>
      </c>
      <c r="C653" s="11" t="s">
        <v>264</v>
      </c>
      <c r="D653" s="16">
        <v>1997</v>
      </c>
      <c r="E653" s="95">
        <v>7451.1</v>
      </c>
      <c r="F653" s="95">
        <v>4897.2</v>
      </c>
      <c r="G653" s="95">
        <v>0</v>
      </c>
      <c r="H653" s="9" t="s">
        <v>734</v>
      </c>
      <c r="I653" s="9">
        <v>2</v>
      </c>
      <c r="J653" s="9">
        <v>2</v>
      </c>
      <c r="K653" s="9"/>
      <c r="L653" s="95"/>
      <c r="M653" s="95"/>
      <c r="N653" s="95"/>
      <c r="O653" s="95"/>
      <c r="P653" s="95"/>
      <c r="Q653" s="95">
        <v>8047696</v>
      </c>
      <c r="R653" s="95"/>
      <c r="S653" s="95"/>
      <c r="T653" s="95"/>
      <c r="U653" s="95"/>
      <c r="V653" s="95"/>
      <c r="W653" s="95"/>
      <c r="X653" s="95">
        <f t="shared" si="132"/>
        <v>8047696</v>
      </c>
      <c r="Y653" s="9" t="s">
        <v>2659</v>
      </c>
      <c r="Z653" s="16">
        <v>0</v>
      </c>
      <c r="AA653" s="16">
        <v>0</v>
      </c>
      <c r="AB653" s="16">
        <v>0</v>
      </c>
      <c r="AC653" s="53">
        <v>8405348.8000000007</v>
      </c>
      <c r="AD653" s="55"/>
    </row>
    <row r="654" spans="1:30" s="6" customFormat="1" ht="93.75" customHeight="1" x14ac:dyDescent="0.25">
      <c r="A654" s="51">
        <f>IF(OR(D654=0,D654=""),"",COUNTA($D$471:D654))</f>
        <v>164</v>
      </c>
      <c r="B654" s="9" t="s">
        <v>970</v>
      </c>
      <c r="C654" s="11" t="s">
        <v>795</v>
      </c>
      <c r="D654" s="16">
        <v>1998</v>
      </c>
      <c r="E654" s="95">
        <v>4925.2</v>
      </c>
      <c r="F654" s="95">
        <v>3612</v>
      </c>
      <c r="G654" s="95">
        <v>0</v>
      </c>
      <c r="H654" s="9" t="s">
        <v>735</v>
      </c>
      <c r="I654" s="9">
        <v>2</v>
      </c>
      <c r="J654" s="9">
        <v>1</v>
      </c>
      <c r="K654" s="9">
        <v>1</v>
      </c>
      <c r="L654" s="95"/>
      <c r="M654" s="95"/>
      <c r="N654" s="95"/>
      <c r="O654" s="95"/>
      <c r="P654" s="95"/>
      <c r="Q654" s="95">
        <v>8095720.3300000001</v>
      </c>
      <c r="R654" s="95"/>
      <c r="S654" s="95"/>
      <c r="T654" s="95"/>
      <c r="U654" s="95"/>
      <c r="V654" s="95"/>
      <c r="W654" s="95"/>
      <c r="X654" s="95">
        <f t="shared" si="132"/>
        <v>8095720.3300000001</v>
      </c>
      <c r="Y654" s="9" t="s">
        <v>2659</v>
      </c>
      <c r="Z654" s="16">
        <v>0</v>
      </c>
      <c r="AA654" s="16">
        <v>0</v>
      </c>
      <c r="AB654" s="16">
        <v>0</v>
      </c>
      <c r="AC654" s="53">
        <v>8430633.9299999997</v>
      </c>
      <c r="AD654" s="55"/>
    </row>
    <row r="655" spans="1:30" s="6" customFormat="1" ht="93.75" customHeight="1" x14ac:dyDescent="0.25">
      <c r="A655" s="51">
        <f>IF(OR(D655=0,D655=""),"",COUNTA($D$471:D655))</f>
        <v>165</v>
      </c>
      <c r="B655" s="9" t="s">
        <v>1253</v>
      </c>
      <c r="C655" s="11" t="s">
        <v>273</v>
      </c>
      <c r="D655" s="16">
        <v>1998</v>
      </c>
      <c r="E655" s="95">
        <v>8481.5</v>
      </c>
      <c r="F655" s="95">
        <v>7789.9</v>
      </c>
      <c r="G655" s="95">
        <v>691.6</v>
      </c>
      <c r="H655" s="9" t="s">
        <v>732</v>
      </c>
      <c r="I655" s="9">
        <v>4</v>
      </c>
      <c r="J655" s="9">
        <v>4</v>
      </c>
      <c r="K655" s="9"/>
      <c r="L655" s="95"/>
      <c r="M655" s="95"/>
      <c r="N655" s="95"/>
      <c r="O655" s="95"/>
      <c r="P655" s="95"/>
      <c r="Q655" s="95">
        <f>4023848*J655</f>
        <v>16095392</v>
      </c>
      <c r="R655" s="95"/>
      <c r="S655" s="95"/>
      <c r="T655" s="95"/>
      <c r="U655" s="95"/>
      <c r="V655" s="95"/>
      <c r="W655" s="95"/>
      <c r="X655" s="95">
        <f t="shared" si="132"/>
        <v>16095392</v>
      </c>
      <c r="Y655" s="9" t="s">
        <v>2659</v>
      </c>
      <c r="Z655" s="16">
        <v>0</v>
      </c>
      <c r="AA655" s="16">
        <v>0</v>
      </c>
      <c r="AB655" s="16">
        <v>0</v>
      </c>
      <c r="AC655" s="53">
        <v>16502504</v>
      </c>
      <c r="AD655" s="55"/>
    </row>
    <row r="656" spans="1:30" s="6" customFormat="1" ht="93.75" customHeight="1" x14ac:dyDescent="0.25">
      <c r="A656" s="51">
        <f>IF(OR(D656=0,D656=""),"",COUNTA($D$471:D656))</f>
        <v>166</v>
      </c>
      <c r="B656" s="9" t="s">
        <v>999</v>
      </c>
      <c r="C656" s="66" t="s">
        <v>278</v>
      </c>
      <c r="D656" s="58">
        <v>1999</v>
      </c>
      <c r="E656" s="95">
        <v>4995.3999999999996</v>
      </c>
      <c r="F656" s="95">
        <v>3536.2</v>
      </c>
      <c r="G656" s="95">
        <v>0</v>
      </c>
      <c r="H656" s="9" t="s">
        <v>735</v>
      </c>
      <c r="I656" s="9">
        <v>2</v>
      </c>
      <c r="J656" s="9">
        <v>1</v>
      </c>
      <c r="K656" s="9">
        <v>1</v>
      </c>
      <c r="L656" s="95"/>
      <c r="M656" s="95"/>
      <c r="N656" s="95"/>
      <c r="O656" s="95"/>
      <c r="P656" s="95"/>
      <c r="Q656" s="95">
        <v>8095720.3300000001</v>
      </c>
      <c r="R656" s="67"/>
      <c r="S656" s="67"/>
      <c r="T656" s="67"/>
      <c r="U656" s="67"/>
      <c r="V656" s="95"/>
      <c r="W656" s="95"/>
      <c r="X656" s="95">
        <f t="shared" si="132"/>
        <v>8095720.3300000001</v>
      </c>
      <c r="Y656" s="9" t="s">
        <v>2659</v>
      </c>
      <c r="Z656" s="16">
        <v>0</v>
      </c>
      <c r="AA656" s="16">
        <v>0</v>
      </c>
      <c r="AB656" s="16">
        <v>0</v>
      </c>
      <c r="AC656" s="53">
        <v>8435407.5299999993</v>
      </c>
      <c r="AD656" s="55"/>
    </row>
    <row r="657" spans="1:30" s="6" customFormat="1" ht="93.75" customHeight="1" x14ac:dyDescent="0.25">
      <c r="A657" s="51">
        <f>IF(OR(D657=0,D657=""),"",COUNTA($D$471:D657))</f>
        <v>167</v>
      </c>
      <c r="B657" s="9" t="s">
        <v>1010</v>
      </c>
      <c r="C657" s="66" t="s">
        <v>279</v>
      </c>
      <c r="D657" s="58">
        <v>1999</v>
      </c>
      <c r="E657" s="95">
        <v>8247.2999999999993</v>
      </c>
      <c r="F657" s="95">
        <v>5934.9</v>
      </c>
      <c r="G657" s="95">
        <v>0</v>
      </c>
      <c r="H657" s="9" t="s">
        <v>732</v>
      </c>
      <c r="I657" s="9">
        <v>3</v>
      </c>
      <c r="J657" s="9">
        <v>3</v>
      </c>
      <c r="K657" s="9"/>
      <c r="L657" s="95"/>
      <c r="M657" s="95"/>
      <c r="N657" s="95"/>
      <c r="O657" s="95"/>
      <c r="P657" s="95"/>
      <c r="Q657" s="95">
        <f>4023848*J657</f>
        <v>12071544</v>
      </c>
      <c r="R657" s="95"/>
      <c r="S657" s="67"/>
      <c r="T657" s="67"/>
      <c r="U657" s="67"/>
      <c r="V657" s="95"/>
      <c r="W657" s="95"/>
      <c r="X657" s="95">
        <f t="shared" si="132"/>
        <v>12071544</v>
      </c>
      <c r="Y657" s="9" t="s">
        <v>2659</v>
      </c>
      <c r="Z657" s="16">
        <v>0</v>
      </c>
      <c r="AA657" s="16">
        <v>0</v>
      </c>
      <c r="AB657" s="16">
        <v>0</v>
      </c>
      <c r="AC657" s="53">
        <v>31023839.399999999</v>
      </c>
      <c r="AD657" s="55"/>
    </row>
    <row r="658" spans="1:30" s="6" customFormat="1" ht="93.75" customHeight="1" x14ac:dyDescent="0.25">
      <c r="A658" s="51">
        <f>IF(OR(D658=0,D658=""),"",COUNTA($D$471:D658))</f>
        <v>168</v>
      </c>
      <c r="B658" s="9" t="s">
        <v>2531</v>
      </c>
      <c r="C658" s="11" t="s">
        <v>2515</v>
      </c>
      <c r="D658" s="16">
        <v>1976</v>
      </c>
      <c r="E658" s="95">
        <v>5029.5</v>
      </c>
      <c r="F658" s="95">
        <v>2795.5</v>
      </c>
      <c r="G658" s="95">
        <v>2234</v>
      </c>
      <c r="H658" s="9" t="s">
        <v>732</v>
      </c>
      <c r="I658" s="9"/>
      <c r="J658" s="9"/>
      <c r="K658" s="9"/>
      <c r="L658" s="95"/>
      <c r="M658" s="95"/>
      <c r="N658" s="95"/>
      <c r="O658" s="95"/>
      <c r="P658" s="95"/>
      <c r="Q658" s="95"/>
      <c r="R658" s="95">
        <f>876*E658</f>
        <v>4405842</v>
      </c>
      <c r="S658" s="95"/>
      <c r="T658" s="95"/>
      <c r="U658" s="95"/>
      <c r="V658" s="95"/>
      <c r="W658" s="95"/>
      <c r="X658" s="95">
        <f t="shared" ref="X658:X721" si="133">L658+M658+N658+O658+P658+Q658+R658+S658+T658+U658+V658+W658</f>
        <v>4405842</v>
      </c>
      <c r="Y658" s="9" t="s">
        <v>2659</v>
      </c>
      <c r="Z658" s="16">
        <v>0</v>
      </c>
      <c r="AA658" s="16">
        <v>0</v>
      </c>
      <c r="AB658" s="16">
        <v>0</v>
      </c>
      <c r="AC658" s="53">
        <f t="shared" ref="AC658:AC721" si="134">X658-(Z658+AA658+AB658)</f>
        <v>4405842</v>
      </c>
      <c r="AD658" s="55"/>
    </row>
    <row r="659" spans="1:30" s="6" customFormat="1" ht="93.75" customHeight="1" x14ac:dyDescent="0.25">
      <c r="A659" s="51">
        <f>IF(OR(D659=0,D659=""),"",COUNTA($D$471:D659))</f>
        <v>169</v>
      </c>
      <c r="B659" s="9" t="s">
        <v>2530</v>
      </c>
      <c r="C659" s="11" t="s">
        <v>2516</v>
      </c>
      <c r="D659" s="16">
        <v>1986</v>
      </c>
      <c r="E659" s="95">
        <v>3630.1</v>
      </c>
      <c r="F659" s="95">
        <v>2121.8000000000002</v>
      </c>
      <c r="G659" s="95">
        <v>291.10000000000002</v>
      </c>
      <c r="H659" s="9" t="s">
        <v>732</v>
      </c>
      <c r="I659" s="9"/>
      <c r="J659" s="9"/>
      <c r="K659" s="9"/>
      <c r="L659" s="95"/>
      <c r="M659" s="95"/>
      <c r="N659" s="95"/>
      <c r="O659" s="95"/>
      <c r="P659" s="95"/>
      <c r="Q659" s="95"/>
      <c r="R659" s="95">
        <f>876*E659</f>
        <v>3179967.6</v>
      </c>
      <c r="S659" s="95"/>
      <c r="T659" s="95"/>
      <c r="U659" s="95"/>
      <c r="V659" s="95"/>
      <c r="W659" s="95"/>
      <c r="X659" s="95">
        <f t="shared" si="133"/>
        <v>3179967.6</v>
      </c>
      <c r="Y659" s="9" t="s">
        <v>2659</v>
      </c>
      <c r="Z659" s="16">
        <v>0</v>
      </c>
      <c r="AA659" s="16">
        <v>0</v>
      </c>
      <c r="AB659" s="16">
        <v>0</v>
      </c>
      <c r="AC659" s="53">
        <f t="shared" si="134"/>
        <v>3179967.6</v>
      </c>
      <c r="AD659" s="55"/>
    </row>
    <row r="660" spans="1:30" s="6" customFormat="1" ht="93.75" customHeight="1" x14ac:dyDescent="0.25">
      <c r="A660" s="51">
        <f>IF(OR(D660=0,D660=""),"",COUNTA($D$471:D660))</f>
        <v>170</v>
      </c>
      <c r="B660" s="9" t="s">
        <v>2533</v>
      </c>
      <c r="C660" s="11" t="s">
        <v>2517</v>
      </c>
      <c r="D660" s="16">
        <v>1975</v>
      </c>
      <c r="E660" s="95">
        <v>3969.4</v>
      </c>
      <c r="F660" s="95">
        <v>2650.9</v>
      </c>
      <c r="G660" s="95">
        <v>300.2</v>
      </c>
      <c r="H660" s="9" t="s">
        <v>729</v>
      </c>
      <c r="I660" s="9"/>
      <c r="J660" s="9"/>
      <c r="K660" s="9"/>
      <c r="L660" s="95"/>
      <c r="M660" s="95"/>
      <c r="N660" s="95"/>
      <c r="O660" s="95"/>
      <c r="P660" s="95"/>
      <c r="Q660" s="95"/>
      <c r="R660" s="95">
        <f>2338*E660</f>
        <v>9280457.2000000011</v>
      </c>
      <c r="S660" s="95"/>
      <c r="T660" s="95"/>
      <c r="U660" s="95"/>
      <c r="V660" s="95"/>
      <c r="W660" s="95"/>
      <c r="X660" s="95">
        <f t="shared" si="133"/>
        <v>9280457.2000000011</v>
      </c>
      <c r="Y660" s="9" t="s">
        <v>2659</v>
      </c>
      <c r="Z660" s="16">
        <v>0</v>
      </c>
      <c r="AA660" s="16">
        <v>0</v>
      </c>
      <c r="AB660" s="16">
        <v>0</v>
      </c>
      <c r="AC660" s="53">
        <f t="shared" si="134"/>
        <v>9280457.2000000011</v>
      </c>
      <c r="AD660" s="55"/>
    </row>
    <row r="661" spans="1:30" s="6" customFormat="1" ht="93.75" customHeight="1" x14ac:dyDescent="0.25">
      <c r="A661" s="51">
        <f>IF(OR(D661=0,D661=""),"",COUNTA($D$471:D661))</f>
        <v>171</v>
      </c>
      <c r="B661" s="9" t="s">
        <v>1144</v>
      </c>
      <c r="C661" s="11" t="s">
        <v>133</v>
      </c>
      <c r="D661" s="16">
        <v>1960</v>
      </c>
      <c r="E661" s="95">
        <v>3054.1</v>
      </c>
      <c r="F661" s="95">
        <v>2523.3000000000002</v>
      </c>
      <c r="G661" s="95">
        <v>0</v>
      </c>
      <c r="H661" s="9" t="s">
        <v>728</v>
      </c>
      <c r="I661" s="9"/>
      <c r="J661" s="9"/>
      <c r="K661" s="9"/>
      <c r="L661" s="95"/>
      <c r="M661" s="95"/>
      <c r="N661" s="95"/>
      <c r="O661" s="95">
        <f>855*E661</f>
        <v>2611255.5</v>
      </c>
      <c r="P661" s="95">
        <f>492*E661</f>
        <v>1502617.2</v>
      </c>
      <c r="Q661" s="95"/>
      <c r="R661" s="95"/>
      <c r="S661" s="95"/>
      <c r="T661" s="95"/>
      <c r="U661" s="95"/>
      <c r="V661" s="95"/>
      <c r="W661" s="95"/>
      <c r="X661" s="95">
        <f t="shared" si="133"/>
        <v>4113872.7</v>
      </c>
      <c r="Y661" s="9" t="s">
        <v>2659</v>
      </c>
      <c r="Z661" s="16">
        <v>0</v>
      </c>
      <c r="AA661" s="16">
        <v>0</v>
      </c>
      <c r="AB661" s="16">
        <v>0</v>
      </c>
      <c r="AC661" s="53">
        <f t="shared" si="134"/>
        <v>4113872.7</v>
      </c>
      <c r="AD661" s="55"/>
    </row>
    <row r="662" spans="1:30" s="6" customFormat="1" ht="93.75" customHeight="1" x14ac:dyDescent="0.25">
      <c r="A662" s="51">
        <f>IF(OR(D662=0,D662=""),"",COUNTA($D$471:D662))</f>
        <v>172</v>
      </c>
      <c r="B662" s="9" t="s">
        <v>2546</v>
      </c>
      <c r="C662" s="11" t="s">
        <v>2547</v>
      </c>
      <c r="D662" s="16">
        <v>1987</v>
      </c>
      <c r="E662" s="95">
        <v>1806.7</v>
      </c>
      <c r="F662" s="95">
        <v>1389.4</v>
      </c>
      <c r="G662" s="95">
        <v>0</v>
      </c>
      <c r="H662" s="9" t="s">
        <v>729</v>
      </c>
      <c r="I662" s="9"/>
      <c r="J662" s="9"/>
      <c r="K662" s="9"/>
      <c r="L662" s="95"/>
      <c r="M662" s="95">
        <f>1207*E662</f>
        <v>2180686.9</v>
      </c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>
        <f t="shared" si="133"/>
        <v>2180686.9</v>
      </c>
      <c r="Y662" s="9" t="s">
        <v>2659</v>
      </c>
      <c r="Z662" s="16">
        <v>0</v>
      </c>
      <c r="AA662" s="16">
        <v>0</v>
      </c>
      <c r="AB662" s="16">
        <v>0</v>
      </c>
      <c r="AC662" s="53">
        <f t="shared" si="134"/>
        <v>2180686.9</v>
      </c>
      <c r="AD662" s="55"/>
    </row>
    <row r="663" spans="1:30" s="6" customFormat="1" ht="93.75" customHeight="1" x14ac:dyDescent="0.25">
      <c r="A663" s="51">
        <f>IF(OR(D663=0,D663=""),"",COUNTA($D$471:D663))</f>
        <v>173</v>
      </c>
      <c r="B663" s="9" t="s">
        <v>933</v>
      </c>
      <c r="C663" s="11" t="s">
        <v>653</v>
      </c>
      <c r="D663" s="16">
        <v>1974</v>
      </c>
      <c r="E663" s="95">
        <v>3538.1</v>
      </c>
      <c r="F663" s="95">
        <v>2671.1</v>
      </c>
      <c r="G663" s="95">
        <v>0</v>
      </c>
      <c r="H663" s="9" t="s">
        <v>729</v>
      </c>
      <c r="I663" s="9"/>
      <c r="J663" s="9"/>
      <c r="K663" s="9"/>
      <c r="L663" s="95"/>
      <c r="M663" s="95"/>
      <c r="N663" s="95"/>
      <c r="O663" s="95"/>
      <c r="P663" s="95"/>
      <c r="Q663" s="95"/>
      <c r="R663" s="95">
        <f>2338*E663</f>
        <v>8272077.7999999998</v>
      </c>
      <c r="S663" s="95"/>
      <c r="T663" s="95"/>
      <c r="U663" s="95"/>
      <c r="V663" s="95"/>
      <c r="W663" s="95"/>
      <c r="X663" s="95">
        <f t="shared" si="133"/>
        <v>8272077.7999999998</v>
      </c>
      <c r="Y663" s="9" t="s">
        <v>2659</v>
      </c>
      <c r="Z663" s="16">
        <v>0</v>
      </c>
      <c r="AA663" s="16">
        <v>0</v>
      </c>
      <c r="AB663" s="16">
        <v>0</v>
      </c>
      <c r="AC663" s="53">
        <f t="shared" si="134"/>
        <v>8272077.7999999998</v>
      </c>
      <c r="AD663" s="55"/>
    </row>
    <row r="664" spans="1:30" s="6" customFormat="1" ht="93.75" customHeight="1" x14ac:dyDescent="0.25">
      <c r="A664" s="51">
        <f>IF(OR(D664=0,D664=""),"",COUNTA($D$471:D664))</f>
        <v>174</v>
      </c>
      <c r="B664" s="9" t="s">
        <v>2555</v>
      </c>
      <c r="C664" s="11" t="s">
        <v>2554</v>
      </c>
      <c r="D664" s="16">
        <v>1972</v>
      </c>
      <c r="E664" s="95">
        <v>2004.8</v>
      </c>
      <c r="F664" s="95">
        <v>1892.6</v>
      </c>
      <c r="G664" s="95">
        <v>0</v>
      </c>
      <c r="H664" s="9" t="s">
        <v>729</v>
      </c>
      <c r="I664" s="9"/>
      <c r="J664" s="9"/>
      <c r="K664" s="9"/>
      <c r="L664" s="95">
        <f>565*E664</f>
        <v>1132712</v>
      </c>
      <c r="M664" s="95">
        <f>1207*E664</f>
        <v>2419793.6</v>
      </c>
      <c r="N664" s="95"/>
      <c r="O664" s="95">
        <f>855*E664</f>
        <v>1714104</v>
      </c>
      <c r="P664" s="95">
        <f>492*E664</f>
        <v>986361.6</v>
      </c>
      <c r="Q664" s="95"/>
      <c r="R664" s="95">
        <f>2338*E664</f>
        <v>4687222.3999999994</v>
      </c>
      <c r="S664" s="95"/>
      <c r="T664" s="95">
        <f>2771*E664</f>
        <v>5555300.7999999998</v>
      </c>
      <c r="U664" s="95">
        <f>102*E664</f>
        <v>204489.60000000001</v>
      </c>
      <c r="V664" s="95"/>
      <c r="W664" s="95"/>
      <c r="X664" s="95">
        <f t="shared" si="133"/>
        <v>16699983.999999998</v>
      </c>
      <c r="Y664" s="9" t="s">
        <v>2659</v>
      </c>
      <c r="Z664" s="16">
        <v>0</v>
      </c>
      <c r="AA664" s="16">
        <v>0</v>
      </c>
      <c r="AB664" s="16">
        <v>0</v>
      </c>
      <c r="AC664" s="53">
        <f t="shared" si="134"/>
        <v>16699983.999999998</v>
      </c>
      <c r="AD664" s="55"/>
    </row>
    <row r="665" spans="1:30" s="6" customFormat="1" ht="93.75" customHeight="1" x14ac:dyDescent="0.25">
      <c r="A665" s="51">
        <f>IF(OR(D665=0,D665=""),"",COUNTA($D$471:D665))</f>
        <v>175</v>
      </c>
      <c r="B665" s="9" t="s">
        <v>2345</v>
      </c>
      <c r="C665" s="11" t="s">
        <v>760</v>
      </c>
      <c r="D665" s="16">
        <v>1964</v>
      </c>
      <c r="E665" s="95">
        <v>2593</v>
      </c>
      <c r="F665" s="95">
        <v>1825</v>
      </c>
      <c r="G665" s="95">
        <v>0</v>
      </c>
      <c r="H665" s="9" t="s">
        <v>729</v>
      </c>
      <c r="I665" s="9"/>
      <c r="J665" s="9"/>
      <c r="K665" s="9"/>
      <c r="L665" s="95"/>
      <c r="M665" s="95"/>
      <c r="N665" s="95">
        <f>484*E665</f>
        <v>1255012</v>
      </c>
      <c r="O665" s="95"/>
      <c r="P665" s="95"/>
      <c r="Q665" s="95"/>
      <c r="R665" s="95"/>
      <c r="S665" s="95"/>
      <c r="T665" s="95"/>
      <c r="U665" s="95"/>
      <c r="V665" s="95">
        <f>35*E665</f>
        <v>90755</v>
      </c>
      <c r="W665" s="95"/>
      <c r="X665" s="95">
        <f t="shared" si="133"/>
        <v>1345767</v>
      </c>
      <c r="Y665" s="9" t="s">
        <v>2659</v>
      </c>
      <c r="Z665" s="16">
        <v>0</v>
      </c>
      <c r="AA665" s="16">
        <v>0</v>
      </c>
      <c r="AB665" s="16">
        <v>0</v>
      </c>
      <c r="AC665" s="53">
        <f t="shared" si="134"/>
        <v>1345767</v>
      </c>
      <c r="AD665" s="55"/>
    </row>
    <row r="666" spans="1:30" s="6" customFormat="1" ht="93.75" customHeight="1" x14ac:dyDescent="0.25">
      <c r="A666" s="51">
        <f>IF(OR(D666=0,D666=""),"",COUNTA($D$471:D666))</f>
        <v>176</v>
      </c>
      <c r="B666" s="9" t="s">
        <v>2346</v>
      </c>
      <c r="C666" s="11" t="s">
        <v>761</v>
      </c>
      <c r="D666" s="16">
        <v>1964</v>
      </c>
      <c r="E666" s="95">
        <v>2594</v>
      </c>
      <c r="F666" s="95">
        <v>1826</v>
      </c>
      <c r="G666" s="95">
        <v>0</v>
      </c>
      <c r="H666" s="9" t="s">
        <v>729</v>
      </c>
      <c r="I666" s="9"/>
      <c r="J666" s="9"/>
      <c r="K666" s="9"/>
      <c r="L666" s="95"/>
      <c r="M666" s="95"/>
      <c r="N666" s="95">
        <f>484*E666</f>
        <v>1255496</v>
      </c>
      <c r="O666" s="95"/>
      <c r="P666" s="95"/>
      <c r="Q666" s="95"/>
      <c r="R666" s="95"/>
      <c r="S666" s="95"/>
      <c r="T666" s="95"/>
      <c r="U666" s="95"/>
      <c r="V666" s="95">
        <f>35*E666</f>
        <v>90790</v>
      </c>
      <c r="W666" s="95"/>
      <c r="X666" s="95">
        <f t="shared" si="133"/>
        <v>1346286</v>
      </c>
      <c r="Y666" s="9" t="s">
        <v>2659</v>
      </c>
      <c r="Z666" s="16">
        <v>0</v>
      </c>
      <c r="AA666" s="16">
        <v>0</v>
      </c>
      <c r="AB666" s="16">
        <v>0</v>
      </c>
      <c r="AC666" s="53">
        <f t="shared" si="134"/>
        <v>1346286</v>
      </c>
      <c r="AD666" s="55"/>
    </row>
    <row r="667" spans="1:30" s="6" customFormat="1" ht="93.75" customHeight="1" x14ac:dyDescent="0.25">
      <c r="A667" s="51">
        <f>IF(OR(D667=0,D667=""),"",COUNTA($D$471:D667))</f>
        <v>177</v>
      </c>
      <c r="B667" s="9" t="s">
        <v>1006</v>
      </c>
      <c r="C667" s="11" t="s">
        <v>291</v>
      </c>
      <c r="D667" s="16">
        <v>1967</v>
      </c>
      <c r="E667" s="95">
        <v>4271.6000000000004</v>
      </c>
      <c r="F667" s="95">
        <v>3341.1</v>
      </c>
      <c r="G667" s="95">
        <v>520.29999999999995</v>
      </c>
      <c r="H667" s="9" t="s">
        <v>729</v>
      </c>
      <c r="I667" s="9"/>
      <c r="J667" s="9"/>
      <c r="K667" s="9"/>
      <c r="L667" s="95">
        <f>565*E667</f>
        <v>2413454</v>
      </c>
      <c r="M667" s="95">
        <f>1207*E667</f>
        <v>5155821.2</v>
      </c>
      <c r="N667" s="95">
        <f>484*E667</f>
        <v>2067454.4000000001</v>
      </c>
      <c r="O667" s="95">
        <f>855*E667</f>
        <v>3652218.0000000005</v>
      </c>
      <c r="P667" s="95">
        <f>492*E667</f>
        <v>2101627.2000000002</v>
      </c>
      <c r="Q667" s="95"/>
      <c r="R667" s="95">
        <f>2338*E667</f>
        <v>9987000.8000000007</v>
      </c>
      <c r="S667" s="95">
        <f>297*E667</f>
        <v>1268665.2000000002</v>
      </c>
      <c r="T667" s="95">
        <f>2771*E667</f>
        <v>11836603.600000001</v>
      </c>
      <c r="U667" s="95">
        <f>102*E667</f>
        <v>435703.2</v>
      </c>
      <c r="V667" s="95">
        <f>35*E667</f>
        <v>149506</v>
      </c>
      <c r="W667" s="95">
        <f>(L667+M667+N667+O667+P667+Q667+R667+S667+T667+U667)*0.0214</f>
        <v>832856.91864000016</v>
      </c>
      <c r="X667" s="95">
        <f t="shared" si="133"/>
        <v>39900910.518640012</v>
      </c>
      <c r="Y667" s="9" t="s">
        <v>2659</v>
      </c>
      <c r="Z667" s="16">
        <v>0</v>
      </c>
      <c r="AA667" s="16">
        <v>0</v>
      </c>
      <c r="AB667" s="16">
        <v>0</v>
      </c>
      <c r="AC667" s="53">
        <f t="shared" si="134"/>
        <v>39900910.518640012</v>
      </c>
      <c r="AD667" s="55"/>
    </row>
    <row r="668" spans="1:30" s="6" customFormat="1" ht="93.75" customHeight="1" x14ac:dyDescent="0.25">
      <c r="A668" s="51">
        <f>IF(OR(D668=0,D668=""),"",COUNTA($D$471:D668))</f>
        <v>178</v>
      </c>
      <c r="B668" s="9" t="s">
        <v>2115</v>
      </c>
      <c r="C668" s="11" t="s">
        <v>1947</v>
      </c>
      <c r="D668" s="16">
        <v>1964</v>
      </c>
      <c r="E668" s="95">
        <v>4200</v>
      </c>
      <c r="F668" s="95">
        <v>2542.1</v>
      </c>
      <c r="G668" s="95">
        <v>0</v>
      </c>
      <c r="H668" s="9" t="s">
        <v>728</v>
      </c>
      <c r="I668" s="9"/>
      <c r="J668" s="9"/>
      <c r="K668" s="9"/>
      <c r="L668" s="95"/>
      <c r="M668" s="95"/>
      <c r="N668" s="95">
        <f>484*E668</f>
        <v>2032800</v>
      </c>
      <c r="O668" s="95"/>
      <c r="P668" s="95"/>
      <c r="Q668" s="95"/>
      <c r="R668" s="95"/>
      <c r="S668" s="95"/>
      <c r="T668" s="95"/>
      <c r="U668" s="95"/>
      <c r="V668" s="95">
        <f>35*E668</f>
        <v>147000</v>
      </c>
      <c r="W668" s="95"/>
      <c r="X668" s="95">
        <f t="shared" si="133"/>
        <v>2179800</v>
      </c>
      <c r="Y668" s="9" t="s">
        <v>2659</v>
      </c>
      <c r="Z668" s="16">
        <v>0</v>
      </c>
      <c r="AA668" s="16">
        <v>0</v>
      </c>
      <c r="AB668" s="16">
        <v>0</v>
      </c>
      <c r="AC668" s="53">
        <f t="shared" si="134"/>
        <v>2179800</v>
      </c>
      <c r="AD668" s="55"/>
    </row>
    <row r="669" spans="1:30" s="6" customFormat="1" ht="93.75" customHeight="1" x14ac:dyDescent="0.25">
      <c r="A669" s="51">
        <f>IF(OR(D669=0,D669=""),"",COUNTA($D$471:D669))</f>
        <v>179</v>
      </c>
      <c r="B669" s="9" t="s">
        <v>2116</v>
      </c>
      <c r="C669" s="11" t="s">
        <v>1930</v>
      </c>
      <c r="D669" s="16">
        <v>1993</v>
      </c>
      <c r="E669" s="95">
        <v>8543.7000000000007</v>
      </c>
      <c r="F669" s="95">
        <v>5212.1000000000004</v>
      </c>
      <c r="G669" s="95">
        <v>0</v>
      </c>
      <c r="H669" s="9" t="s">
        <v>734</v>
      </c>
      <c r="I669" s="9">
        <v>4</v>
      </c>
      <c r="J669" s="9">
        <v>4</v>
      </c>
      <c r="K669" s="9"/>
      <c r="L669" s="95"/>
      <c r="M669" s="95"/>
      <c r="N669" s="95"/>
      <c r="O669" s="95"/>
      <c r="P669" s="95"/>
      <c r="Q669" s="95">
        <f>4023848*J669</f>
        <v>16095392</v>
      </c>
      <c r="R669" s="95"/>
      <c r="S669" s="95"/>
      <c r="T669" s="95"/>
      <c r="U669" s="95"/>
      <c r="V669" s="95">
        <f>48*E669</f>
        <v>410097.60000000003</v>
      </c>
      <c r="W669" s="95"/>
      <c r="X669" s="95">
        <f t="shared" si="133"/>
        <v>16505489.6</v>
      </c>
      <c r="Y669" s="9" t="s">
        <v>2659</v>
      </c>
      <c r="Z669" s="16">
        <v>0</v>
      </c>
      <c r="AA669" s="16">
        <v>0</v>
      </c>
      <c r="AB669" s="16">
        <v>0</v>
      </c>
      <c r="AC669" s="53">
        <f t="shared" si="134"/>
        <v>16505489.6</v>
      </c>
      <c r="AD669" s="55"/>
    </row>
    <row r="670" spans="1:30" s="6" customFormat="1" ht="93.75" customHeight="1" x14ac:dyDescent="0.25">
      <c r="A670" s="51">
        <f>IF(OR(D670=0,D670=""),"",COUNTA($D$471:D670))</f>
        <v>180</v>
      </c>
      <c r="B670" s="9" t="s">
        <v>955</v>
      </c>
      <c r="C670" s="11" t="s">
        <v>753</v>
      </c>
      <c r="D670" s="16">
        <v>1964</v>
      </c>
      <c r="E670" s="95">
        <v>3834.6</v>
      </c>
      <c r="F670" s="95">
        <v>2583.5</v>
      </c>
      <c r="G670" s="95">
        <v>0</v>
      </c>
      <c r="H670" s="9" t="s">
        <v>729</v>
      </c>
      <c r="I670" s="9"/>
      <c r="J670" s="9"/>
      <c r="K670" s="9"/>
      <c r="L670" s="95"/>
      <c r="M670" s="95"/>
      <c r="N670" s="95">
        <f>484*E670</f>
        <v>1855946.4</v>
      </c>
      <c r="O670" s="95"/>
      <c r="P670" s="95"/>
      <c r="Q670" s="95"/>
      <c r="R670" s="95"/>
      <c r="S670" s="95"/>
      <c r="T670" s="95"/>
      <c r="U670" s="95"/>
      <c r="V670" s="95">
        <f>35*E670</f>
        <v>134211</v>
      </c>
      <c r="W670" s="95"/>
      <c r="X670" s="95">
        <f t="shared" si="133"/>
        <v>1990157.4</v>
      </c>
      <c r="Y670" s="9" t="s">
        <v>2659</v>
      </c>
      <c r="Z670" s="16">
        <v>0</v>
      </c>
      <c r="AA670" s="16">
        <v>0</v>
      </c>
      <c r="AB670" s="16">
        <v>0</v>
      </c>
      <c r="AC670" s="53">
        <f t="shared" si="134"/>
        <v>1990157.4</v>
      </c>
      <c r="AD670" s="55"/>
    </row>
    <row r="671" spans="1:30" s="6" customFormat="1" ht="93.75" customHeight="1" x14ac:dyDescent="0.25">
      <c r="A671" s="51">
        <f>IF(OR(D671=0,D671=""),"",COUNTA($D$471:D671))</f>
        <v>181</v>
      </c>
      <c r="B671" s="9" t="s">
        <v>2117</v>
      </c>
      <c r="C671" s="11" t="s">
        <v>1992</v>
      </c>
      <c r="D671" s="16">
        <v>1981</v>
      </c>
      <c r="E671" s="95">
        <v>4750.41</v>
      </c>
      <c r="F671" s="95">
        <v>3185.81</v>
      </c>
      <c r="G671" s="95">
        <v>26.4</v>
      </c>
      <c r="H671" s="9" t="s">
        <v>732</v>
      </c>
      <c r="I671" s="9"/>
      <c r="J671" s="9"/>
      <c r="K671" s="9"/>
      <c r="L671" s="95"/>
      <c r="M671" s="95">
        <f>1021*E671</f>
        <v>4850168.6099999994</v>
      </c>
      <c r="N671" s="95"/>
      <c r="O671" s="95">
        <f>353*E671</f>
        <v>1676894.73</v>
      </c>
      <c r="P671" s="95">
        <f>303*E671</f>
        <v>1439374.23</v>
      </c>
      <c r="Q671" s="95"/>
      <c r="R671" s="95"/>
      <c r="S671" s="95"/>
      <c r="T671" s="95"/>
      <c r="U671" s="95"/>
      <c r="V671" s="95"/>
      <c r="W671" s="95"/>
      <c r="X671" s="95">
        <f t="shared" si="133"/>
        <v>7966437.5700000003</v>
      </c>
      <c r="Y671" s="9" t="s">
        <v>2659</v>
      </c>
      <c r="Z671" s="16">
        <v>0</v>
      </c>
      <c r="AA671" s="16">
        <v>0</v>
      </c>
      <c r="AB671" s="16">
        <v>0</v>
      </c>
      <c r="AC671" s="53">
        <f t="shared" si="134"/>
        <v>7966437.5700000003</v>
      </c>
      <c r="AD671" s="55"/>
    </row>
    <row r="672" spans="1:30" s="6" customFormat="1" ht="93.75" customHeight="1" x14ac:dyDescent="0.25">
      <c r="A672" s="51">
        <f>IF(OR(D672=0,D672=""),"",COUNTA($D$471:D672))</f>
        <v>182</v>
      </c>
      <c r="B672" s="9" t="s">
        <v>2118</v>
      </c>
      <c r="C672" s="11" t="s">
        <v>1993</v>
      </c>
      <c r="D672" s="16">
        <v>1985</v>
      </c>
      <c r="E672" s="95">
        <v>22476.2</v>
      </c>
      <c r="F672" s="95">
        <v>15344.6</v>
      </c>
      <c r="G672" s="95">
        <v>0</v>
      </c>
      <c r="H672" s="9" t="s">
        <v>732</v>
      </c>
      <c r="I672" s="9"/>
      <c r="J672" s="9"/>
      <c r="K672" s="9"/>
      <c r="L672" s="95"/>
      <c r="M672" s="95"/>
      <c r="N672" s="95"/>
      <c r="O672" s="95"/>
      <c r="P672" s="95"/>
      <c r="Q672" s="95"/>
      <c r="R672" s="95"/>
      <c r="S672" s="95"/>
      <c r="T672" s="95">
        <f>1609*E672</f>
        <v>36164205.800000004</v>
      </c>
      <c r="U672" s="95"/>
      <c r="V672" s="95"/>
      <c r="W672" s="95"/>
      <c r="X672" s="95">
        <f t="shared" si="133"/>
        <v>36164205.800000004</v>
      </c>
      <c r="Y672" s="9" t="s">
        <v>2659</v>
      </c>
      <c r="Z672" s="16">
        <v>0</v>
      </c>
      <c r="AA672" s="16">
        <v>0</v>
      </c>
      <c r="AB672" s="16">
        <v>0</v>
      </c>
      <c r="AC672" s="53">
        <f t="shared" si="134"/>
        <v>36164205.800000004</v>
      </c>
      <c r="AD672" s="55"/>
    </row>
    <row r="673" spans="1:30" s="6" customFormat="1" ht="93.75" customHeight="1" x14ac:dyDescent="0.25">
      <c r="A673" s="51">
        <f>IF(OR(D673=0,D673=""),"",COUNTA($D$471:D673))</f>
        <v>183</v>
      </c>
      <c r="B673" s="9" t="s">
        <v>2538</v>
      </c>
      <c r="C673" s="11" t="s">
        <v>2454</v>
      </c>
      <c r="D673" s="16">
        <v>1973</v>
      </c>
      <c r="E673" s="95">
        <v>3812.8</v>
      </c>
      <c r="F673" s="95">
        <v>2053.6</v>
      </c>
      <c r="G673" s="95">
        <v>103.5</v>
      </c>
      <c r="H673" s="9" t="s">
        <v>732</v>
      </c>
      <c r="I673" s="9"/>
      <c r="J673" s="9"/>
      <c r="K673" s="9"/>
      <c r="L673" s="95"/>
      <c r="M673" s="95"/>
      <c r="N673" s="95"/>
      <c r="O673" s="95"/>
      <c r="P673" s="95"/>
      <c r="Q673" s="95"/>
      <c r="R673" s="95">
        <f>876*E673</f>
        <v>3340012.8000000003</v>
      </c>
      <c r="S673" s="95"/>
      <c r="T673" s="95"/>
      <c r="U673" s="95"/>
      <c r="V673" s="95"/>
      <c r="W673" s="95"/>
      <c r="X673" s="95">
        <f t="shared" si="133"/>
        <v>3340012.8000000003</v>
      </c>
      <c r="Y673" s="9" t="s">
        <v>2659</v>
      </c>
      <c r="Z673" s="16">
        <v>0</v>
      </c>
      <c r="AA673" s="16">
        <v>0</v>
      </c>
      <c r="AB673" s="16">
        <v>0</v>
      </c>
      <c r="AC673" s="53">
        <f t="shared" si="134"/>
        <v>3340012.8000000003</v>
      </c>
      <c r="AD673" s="55"/>
    </row>
    <row r="674" spans="1:30" s="6" customFormat="1" ht="93.75" customHeight="1" x14ac:dyDescent="0.25">
      <c r="A674" s="51">
        <f>IF(OR(D674=0,D674=""),"",COUNTA($D$471:D674))</f>
        <v>184</v>
      </c>
      <c r="B674" s="9" t="s">
        <v>2529</v>
      </c>
      <c r="C674" s="11" t="s">
        <v>2512</v>
      </c>
      <c r="D674" s="16">
        <v>1958</v>
      </c>
      <c r="E674" s="95">
        <v>1689.7</v>
      </c>
      <c r="F674" s="95">
        <v>1290</v>
      </c>
      <c r="G674" s="95">
        <v>0</v>
      </c>
      <c r="H674" s="9" t="s">
        <v>728</v>
      </c>
      <c r="I674" s="9"/>
      <c r="J674" s="9"/>
      <c r="K674" s="9"/>
      <c r="L674" s="95"/>
      <c r="M674" s="95"/>
      <c r="N674" s="95"/>
      <c r="O674" s="95">
        <f>855*E674</f>
        <v>1444693.5</v>
      </c>
      <c r="P674" s="95">
        <f>492*E674</f>
        <v>831332.4</v>
      </c>
      <c r="Q674" s="95"/>
      <c r="R674" s="95"/>
      <c r="S674" s="95"/>
      <c r="T674" s="95"/>
      <c r="U674" s="95"/>
      <c r="V674" s="95"/>
      <c r="W674" s="95"/>
      <c r="X674" s="95">
        <f t="shared" si="133"/>
        <v>2276025.9</v>
      </c>
      <c r="Y674" s="9" t="s">
        <v>2659</v>
      </c>
      <c r="Z674" s="16">
        <v>0</v>
      </c>
      <c r="AA674" s="16">
        <v>0</v>
      </c>
      <c r="AB674" s="16">
        <v>0</v>
      </c>
      <c r="AC674" s="53">
        <f t="shared" si="134"/>
        <v>2276025.9</v>
      </c>
      <c r="AD674" s="55"/>
    </row>
    <row r="675" spans="1:30" s="6" customFormat="1" ht="93.75" customHeight="1" x14ac:dyDescent="0.25">
      <c r="A675" s="51">
        <f>IF(OR(D675=0,D675=""),"",COUNTA($D$471:D675))</f>
        <v>185</v>
      </c>
      <c r="B675" s="9" t="s">
        <v>2535</v>
      </c>
      <c r="C675" s="11" t="s">
        <v>2513</v>
      </c>
      <c r="D675" s="16">
        <v>1960</v>
      </c>
      <c r="E675" s="95">
        <v>2887.9</v>
      </c>
      <c r="F675" s="95">
        <v>1468.81</v>
      </c>
      <c r="G675" s="95">
        <v>393.2</v>
      </c>
      <c r="H675" s="9" t="s">
        <v>728</v>
      </c>
      <c r="I675" s="9"/>
      <c r="J675" s="9"/>
      <c r="K675" s="9"/>
      <c r="L675" s="95"/>
      <c r="M675" s="95"/>
      <c r="N675" s="95"/>
      <c r="O675" s="95"/>
      <c r="P675" s="95"/>
      <c r="Q675" s="95"/>
      <c r="R675" s="95"/>
      <c r="S675" s="95"/>
      <c r="T675" s="95">
        <f>2771*E675</f>
        <v>8002370.9000000004</v>
      </c>
      <c r="U675" s="95"/>
      <c r="V675" s="95"/>
      <c r="W675" s="95"/>
      <c r="X675" s="95">
        <f t="shared" si="133"/>
        <v>8002370.9000000004</v>
      </c>
      <c r="Y675" s="9" t="s">
        <v>2659</v>
      </c>
      <c r="Z675" s="16">
        <v>0</v>
      </c>
      <c r="AA675" s="16">
        <v>0</v>
      </c>
      <c r="AB675" s="16">
        <v>0</v>
      </c>
      <c r="AC675" s="53">
        <f t="shared" si="134"/>
        <v>8002370.9000000004</v>
      </c>
      <c r="AD675" s="55"/>
    </row>
    <row r="676" spans="1:30" s="6" customFormat="1" ht="93.75" customHeight="1" x14ac:dyDescent="0.25">
      <c r="A676" s="51">
        <f>IF(OR(D676=0,D676=""),"",COUNTA($D$471:D676))</f>
        <v>186</v>
      </c>
      <c r="B676" s="9" t="s">
        <v>2537</v>
      </c>
      <c r="C676" s="11" t="s">
        <v>2514</v>
      </c>
      <c r="D676" s="16">
        <v>1966</v>
      </c>
      <c r="E676" s="95">
        <v>4710</v>
      </c>
      <c r="F676" s="95">
        <v>3502.3</v>
      </c>
      <c r="G676" s="95">
        <v>29.8</v>
      </c>
      <c r="H676" s="9" t="s">
        <v>729</v>
      </c>
      <c r="I676" s="9"/>
      <c r="J676" s="9"/>
      <c r="K676" s="9"/>
      <c r="L676" s="95"/>
      <c r="M676" s="95"/>
      <c r="N676" s="95"/>
      <c r="O676" s="95"/>
      <c r="P676" s="95"/>
      <c r="Q676" s="95"/>
      <c r="R676" s="95"/>
      <c r="S676" s="95"/>
      <c r="T676" s="95">
        <f>2771*E676</f>
        <v>13051410</v>
      </c>
      <c r="U676" s="95"/>
      <c r="V676" s="95"/>
      <c r="W676" s="95"/>
      <c r="X676" s="95">
        <f t="shared" si="133"/>
        <v>13051410</v>
      </c>
      <c r="Y676" s="9" t="s">
        <v>2659</v>
      </c>
      <c r="Z676" s="16">
        <v>0</v>
      </c>
      <c r="AA676" s="16">
        <v>0</v>
      </c>
      <c r="AB676" s="16">
        <v>0</v>
      </c>
      <c r="AC676" s="53">
        <f t="shared" si="134"/>
        <v>13051410</v>
      </c>
      <c r="AD676" s="55"/>
    </row>
    <row r="677" spans="1:30" s="6" customFormat="1" ht="93.75" customHeight="1" x14ac:dyDescent="0.25">
      <c r="A677" s="51">
        <f>IF(OR(D677=0,D677=""),"",COUNTA($D$471:D677))</f>
        <v>187</v>
      </c>
      <c r="B677" s="9" t="s">
        <v>2420</v>
      </c>
      <c r="C677" s="11" t="s">
        <v>2251</v>
      </c>
      <c r="D677" s="16">
        <v>1968</v>
      </c>
      <c r="E677" s="95">
        <v>4381.2</v>
      </c>
      <c r="F677" s="95">
        <v>3061.9</v>
      </c>
      <c r="G677" s="95">
        <v>0</v>
      </c>
      <c r="H677" s="9" t="s">
        <v>729</v>
      </c>
      <c r="I677" s="9"/>
      <c r="J677" s="9"/>
      <c r="K677" s="9"/>
      <c r="L677" s="95"/>
      <c r="M677" s="95"/>
      <c r="N677" s="95"/>
      <c r="O677" s="95"/>
      <c r="P677" s="95"/>
      <c r="Q677" s="95"/>
      <c r="R677" s="95"/>
      <c r="S677" s="95">
        <f>297*E677</f>
        <v>1301216.3999999999</v>
      </c>
      <c r="T677" s="95"/>
      <c r="U677" s="95">
        <f>102*E677</f>
        <v>446882.39999999997</v>
      </c>
      <c r="V677" s="95"/>
      <c r="W677" s="95"/>
      <c r="X677" s="95">
        <f t="shared" si="133"/>
        <v>1748098.7999999998</v>
      </c>
      <c r="Y677" s="9" t="s">
        <v>2659</v>
      </c>
      <c r="Z677" s="16">
        <v>0</v>
      </c>
      <c r="AA677" s="16">
        <v>0</v>
      </c>
      <c r="AB677" s="16">
        <v>0</v>
      </c>
      <c r="AC677" s="53">
        <f t="shared" si="134"/>
        <v>1748098.7999999998</v>
      </c>
      <c r="AD677" s="55"/>
    </row>
    <row r="678" spans="1:30" s="6" customFormat="1" ht="93.75" customHeight="1" x14ac:dyDescent="0.25">
      <c r="A678" s="51">
        <f>IF(OR(D678=0,D678=""),"",COUNTA($D$471:D678))</f>
        <v>188</v>
      </c>
      <c r="B678" s="9" t="s">
        <v>2494</v>
      </c>
      <c r="C678" s="11" t="s">
        <v>2457</v>
      </c>
      <c r="D678" s="16">
        <v>1968</v>
      </c>
      <c r="E678" s="95">
        <v>5984.7</v>
      </c>
      <c r="F678" s="95">
        <v>4417.3999999999996</v>
      </c>
      <c r="G678" s="95">
        <v>0</v>
      </c>
      <c r="H678" s="9" t="s">
        <v>729</v>
      </c>
      <c r="I678" s="9"/>
      <c r="J678" s="9"/>
      <c r="K678" s="9"/>
      <c r="L678" s="95"/>
      <c r="M678" s="95"/>
      <c r="N678" s="95"/>
      <c r="O678" s="95"/>
      <c r="P678" s="95"/>
      <c r="Q678" s="95"/>
      <c r="R678" s="95"/>
      <c r="S678" s="95">
        <f>297*E678</f>
        <v>1777455.9</v>
      </c>
      <c r="T678" s="95"/>
      <c r="U678" s="95">
        <f>102*E678</f>
        <v>610439.4</v>
      </c>
      <c r="V678" s="95"/>
      <c r="W678" s="95"/>
      <c r="X678" s="95">
        <f t="shared" si="133"/>
        <v>2387895.2999999998</v>
      </c>
      <c r="Y678" s="9" t="s">
        <v>2659</v>
      </c>
      <c r="Z678" s="16">
        <v>0</v>
      </c>
      <c r="AA678" s="16">
        <v>0</v>
      </c>
      <c r="AB678" s="16">
        <v>0</v>
      </c>
      <c r="AC678" s="53">
        <f t="shared" si="134"/>
        <v>2387895.2999999998</v>
      </c>
      <c r="AD678" s="55"/>
    </row>
    <row r="679" spans="1:30" s="6" customFormat="1" ht="93.75" customHeight="1" x14ac:dyDescent="0.25">
      <c r="A679" s="51">
        <f>IF(OR(D679=0,D679=""),"",COUNTA($D$471:D679))</f>
        <v>189</v>
      </c>
      <c r="B679" s="9" t="s">
        <v>2347</v>
      </c>
      <c r="C679" s="11" t="s">
        <v>233</v>
      </c>
      <c r="D679" s="16">
        <v>1994</v>
      </c>
      <c r="E679" s="95">
        <v>2988.4</v>
      </c>
      <c r="F679" s="95">
        <v>1833.1</v>
      </c>
      <c r="G679" s="95">
        <v>104.7</v>
      </c>
      <c r="H679" s="9" t="s">
        <v>731</v>
      </c>
      <c r="I679" s="9">
        <v>1</v>
      </c>
      <c r="J679" s="9">
        <v>1</v>
      </c>
      <c r="K679" s="9"/>
      <c r="L679" s="95"/>
      <c r="M679" s="95"/>
      <c r="N679" s="95"/>
      <c r="O679" s="95"/>
      <c r="P679" s="95"/>
      <c r="Q679" s="95">
        <v>4023848</v>
      </c>
      <c r="R679" s="95"/>
      <c r="S679" s="95"/>
      <c r="T679" s="95"/>
      <c r="U679" s="95"/>
      <c r="V679" s="95">
        <f>48*E679</f>
        <v>143443.20000000001</v>
      </c>
      <c r="W679" s="95"/>
      <c r="X679" s="95">
        <f t="shared" si="133"/>
        <v>4167291.2</v>
      </c>
      <c r="Y679" s="9" t="s">
        <v>2659</v>
      </c>
      <c r="Z679" s="16">
        <v>0</v>
      </c>
      <c r="AA679" s="16">
        <v>0</v>
      </c>
      <c r="AB679" s="16">
        <v>0</v>
      </c>
      <c r="AC679" s="53">
        <f t="shared" si="134"/>
        <v>4167291.2</v>
      </c>
      <c r="AD679" s="55"/>
    </row>
    <row r="680" spans="1:30" s="6" customFormat="1" ht="93.75" customHeight="1" x14ac:dyDescent="0.25">
      <c r="A680" s="51">
        <f>IF(OR(D680=0,D680=""),"",COUNTA($D$471:D680))</f>
        <v>190</v>
      </c>
      <c r="B680" s="9" t="s">
        <v>2348</v>
      </c>
      <c r="C680" s="11" t="s">
        <v>262</v>
      </c>
      <c r="D680" s="16">
        <v>1997</v>
      </c>
      <c r="E680" s="95">
        <v>16223.3</v>
      </c>
      <c r="F680" s="95">
        <v>12451</v>
      </c>
      <c r="G680" s="95">
        <v>156.69999999999999</v>
      </c>
      <c r="H680" s="9" t="s">
        <v>1527</v>
      </c>
      <c r="I680" s="9">
        <v>6</v>
      </c>
      <c r="J680" s="9">
        <v>6</v>
      </c>
      <c r="K680" s="9"/>
      <c r="L680" s="95"/>
      <c r="M680" s="95"/>
      <c r="N680" s="95"/>
      <c r="O680" s="95"/>
      <c r="P680" s="95"/>
      <c r="Q680" s="95">
        <f>4023848*J680</f>
        <v>24143088</v>
      </c>
      <c r="R680" s="95"/>
      <c r="S680" s="95"/>
      <c r="T680" s="95"/>
      <c r="U680" s="95"/>
      <c r="V680" s="95">
        <f>48*E680</f>
        <v>778718.39999999991</v>
      </c>
      <c r="W680" s="95"/>
      <c r="X680" s="95">
        <f t="shared" si="133"/>
        <v>24921806.399999999</v>
      </c>
      <c r="Y680" s="9" t="s">
        <v>2659</v>
      </c>
      <c r="Z680" s="16">
        <v>0</v>
      </c>
      <c r="AA680" s="16">
        <v>0</v>
      </c>
      <c r="AB680" s="16">
        <v>0</v>
      </c>
      <c r="AC680" s="53">
        <f t="shared" si="134"/>
        <v>24921806.399999999</v>
      </c>
      <c r="AD680" s="55"/>
    </row>
    <row r="681" spans="1:30" s="6" customFormat="1" ht="93.75" customHeight="1" x14ac:dyDescent="0.25">
      <c r="A681" s="51">
        <f>IF(OR(D681=0,D681=""),"",COUNTA($D$471:D681))</f>
        <v>191</v>
      </c>
      <c r="B681" s="9" t="s">
        <v>1760</v>
      </c>
      <c r="C681" s="11" t="s">
        <v>1546</v>
      </c>
      <c r="D681" s="16">
        <v>1973</v>
      </c>
      <c r="E681" s="95">
        <v>3145.3</v>
      </c>
      <c r="F681" s="95">
        <v>2168.9</v>
      </c>
      <c r="G681" s="95">
        <v>976.4</v>
      </c>
      <c r="H681" s="9" t="s">
        <v>729</v>
      </c>
      <c r="I681" s="9"/>
      <c r="J681" s="9"/>
      <c r="K681" s="9"/>
      <c r="L681" s="95">
        <f>565*E681</f>
        <v>1777094.5</v>
      </c>
      <c r="M681" s="95">
        <f>1207*E681</f>
        <v>3796377.1</v>
      </c>
      <c r="N681" s="95"/>
      <c r="O681" s="95"/>
      <c r="P681" s="95"/>
      <c r="Q681" s="95"/>
      <c r="R681" s="95"/>
      <c r="S681" s="95"/>
      <c r="T681" s="95"/>
      <c r="U681" s="95">
        <f>102*E681</f>
        <v>320820.60000000003</v>
      </c>
      <c r="V681" s="95"/>
      <c r="W681" s="95"/>
      <c r="X681" s="95">
        <f t="shared" si="133"/>
        <v>5894292.1999999993</v>
      </c>
      <c r="Y681" s="9" t="s">
        <v>2659</v>
      </c>
      <c r="Z681" s="16">
        <v>0</v>
      </c>
      <c r="AA681" s="16">
        <v>0</v>
      </c>
      <c r="AB681" s="16">
        <v>0</v>
      </c>
      <c r="AC681" s="53">
        <f t="shared" si="134"/>
        <v>5894292.1999999993</v>
      </c>
      <c r="AD681" s="55"/>
    </row>
    <row r="682" spans="1:30" s="6" customFormat="1" ht="93.75" customHeight="1" x14ac:dyDescent="0.25">
      <c r="A682" s="51">
        <f>IF(OR(D682=0,D682=""),"",COUNTA($D$471:D682))</f>
        <v>192</v>
      </c>
      <c r="B682" s="9" t="s">
        <v>2527</v>
      </c>
      <c r="C682" s="11" t="s">
        <v>2460</v>
      </c>
      <c r="D682" s="16">
        <v>1958</v>
      </c>
      <c r="E682" s="95">
        <v>904.5</v>
      </c>
      <c r="F682" s="95">
        <v>393.5</v>
      </c>
      <c r="G682" s="95">
        <v>0</v>
      </c>
      <c r="H682" s="9" t="s">
        <v>725</v>
      </c>
      <c r="I682" s="9"/>
      <c r="J682" s="9"/>
      <c r="K682" s="9"/>
      <c r="L682" s="95">
        <f>677*E682</f>
        <v>612346.5</v>
      </c>
      <c r="M682" s="95"/>
      <c r="N682" s="95"/>
      <c r="O682" s="95"/>
      <c r="P682" s="95"/>
      <c r="Q682" s="95"/>
      <c r="R682" s="95">
        <f>5074*E682</f>
        <v>4589433</v>
      </c>
      <c r="S682" s="95"/>
      <c r="T682" s="95"/>
      <c r="U682" s="95"/>
      <c r="V682" s="95"/>
      <c r="W682" s="95"/>
      <c r="X682" s="95">
        <f t="shared" si="133"/>
        <v>5201779.5</v>
      </c>
      <c r="Y682" s="9" t="s">
        <v>2659</v>
      </c>
      <c r="Z682" s="16">
        <v>0</v>
      </c>
      <c r="AA682" s="16">
        <v>0</v>
      </c>
      <c r="AB682" s="16">
        <v>0</v>
      </c>
      <c r="AC682" s="53">
        <f t="shared" si="134"/>
        <v>5201779.5</v>
      </c>
      <c r="AD682" s="55"/>
    </row>
    <row r="683" spans="1:30" s="6" customFormat="1" ht="93.75" customHeight="1" x14ac:dyDescent="0.25">
      <c r="A683" s="51">
        <f>IF(OR(D683=0,D683=""),"",COUNTA($D$471:D683))</f>
        <v>193</v>
      </c>
      <c r="B683" s="9" t="s">
        <v>2492</v>
      </c>
      <c r="C683" s="11" t="s">
        <v>2461</v>
      </c>
      <c r="D683" s="16">
        <v>1969</v>
      </c>
      <c r="E683" s="95">
        <v>3256</v>
      </c>
      <c r="F683" s="95">
        <v>2043.6</v>
      </c>
      <c r="G683" s="95">
        <v>137.5</v>
      </c>
      <c r="H683" s="9" t="s">
        <v>732</v>
      </c>
      <c r="I683" s="9"/>
      <c r="J683" s="9"/>
      <c r="K683" s="9"/>
      <c r="L683" s="95">
        <f>431*E683</f>
        <v>1403336</v>
      </c>
      <c r="M683" s="95">
        <f>1021*E683</f>
        <v>3324376</v>
      </c>
      <c r="N683" s="95"/>
      <c r="O683" s="95">
        <f>353*E683</f>
        <v>1149368</v>
      </c>
      <c r="P683" s="95">
        <f>303*E683</f>
        <v>986568</v>
      </c>
      <c r="Q683" s="95"/>
      <c r="R683" s="95"/>
      <c r="S683" s="95">
        <f>100*E683</f>
        <v>325600</v>
      </c>
      <c r="T683" s="95">
        <f>1609*E683</f>
        <v>5238904</v>
      </c>
      <c r="U683" s="95">
        <f>80*E683</f>
        <v>260480</v>
      </c>
      <c r="V683" s="95"/>
      <c r="W683" s="95"/>
      <c r="X683" s="95">
        <f t="shared" si="133"/>
        <v>12688632</v>
      </c>
      <c r="Y683" s="9" t="s">
        <v>2659</v>
      </c>
      <c r="Z683" s="16">
        <v>0</v>
      </c>
      <c r="AA683" s="16">
        <v>0</v>
      </c>
      <c r="AB683" s="16">
        <v>0</v>
      </c>
      <c r="AC683" s="53">
        <f t="shared" si="134"/>
        <v>12688632</v>
      </c>
      <c r="AD683" s="55"/>
    </row>
    <row r="684" spans="1:30" s="6" customFormat="1" ht="93.75" customHeight="1" x14ac:dyDescent="0.25">
      <c r="A684" s="51">
        <f>IF(OR(D684=0,D684=""),"",COUNTA($D$471:D684))</f>
        <v>194</v>
      </c>
      <c r="B684" s="9" t="s">
        <v>2490</v>
      </c>
      <c r="C684" s="11" t="s">
        <v>2462</v>
      </c>
      <c r="D684" s="16">
        <v>2006</v>
      </c>
      <c r="E684" s="95">
        <v>10228.799999999999</v>
      </c>
      <c r="F684" s="95">
        <v>7120.8</v>
      </c>
      <c r="G684" s="95">
        <v>0</v>
      </c>
      <c r="H684" s="9" t="s">
        <v>734</v>
      </c>
      <c r="I684" s="9"/>
      <c r="J684" s="9"/>
      <c r="K684" s="9"/>
      <c r="L684" s="95"/>
      <c r="M684" s="95"/>
      <c r="N684" s="95"/>
      <c r="O684" s="95"/>
      <c r="P684" s="95"/>
      <c r="Q684" s="95"/>
      <c r="R684" s="95">
        <f>876*E684</f>
        <v>8960428.7999999989</v>
      </c>
      <c r="S684" s="95"/>
      <c r="T684" s="95"/>
      <c r="U684" s="95"/>
      <c r="V684" s="95"/>
      <c r="W684" s="95"/>
      <c r="X684" s="95">
        <f t="shared" si="133"/>
        <v>8960428.7999999989</v>
      </c>
      <c r="Y684" s="9" t="s">
        <v>2659</v>
      </c>
      <c r="Z684" s="16">
        <v>0</v>
      </c>
      <c r="AA684" s="16">
        <v>0</v>
      </c>
      <c r="AB684" s="16">
        <v>0</v>
      </c>
      <c r="AC684" s="53">
        <f t="shared" si="134"/>
        <v>8960428.7999999989</v>
      </c>
      <c r="AD684" s="55"/>
    </row>
    <row r="685" spans="1:30" s="6" customFormat="1" ht="93.75" customHeight="1" x14ac:dyDescent="0.25">
      <c r="A685" s="51">
        <f>IF(OR(D685=0,D685=""),"",COUNTA($D$471:D685))</f>
        <v>195</v>
      </c>
      <c r="B685" s="9" t="s">
        <v>2491</v>
      </c>
      <c r="C685" s="11" t="s">
        <v>2463</v>
      </c>
      <c r="D685" s="16">
        <v>1986</v>
      </c>
      <c r="E685" s="95">
        <v>3867.4</v>
      </c>
      <c r="F685" s="95">
        <v>3218.9</v>
      </c>
      <c r="G685" s="95">
        <v>0</v>
      </c>
      <c r="H685" s="9" t="s">
        <v>732</v>
      </c>
      <c r="I685" s="9"/>
      <c r="J685" s="9"/>
      <c r="K685" s="9"/>
      <c r="L685" s="95">
        <f>431*E685</f>
        <v>1666849.4000000001</v>
      </c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>
        <f t="shared" si="133"/>
        <v>1666849.4000000001</v>
      </c>
      <c r="Y685" s="9" t="s">
        <v>2659</v>
      </c>
      <c r="Z685" s="16">
        <v>0</v>
      </c>
      <c r="AA685" s="16">
        <v>0</v>
      </c>
      <c r="AB685" s="16">
        <v>0</v>
      </c>
      <c r="AC685" s="53">
        <f t="shared" si="134"/>
        <v>1666849.4000000001</v>
      </c>
      <c r="AD685" s="55"/>
    </row>
    <row r="686" spans="1:30" s="6" customFormat="1" ht="93.75" customHeight="1" x14ac:dyDescent="0.25">
      <c r="A686" s="51">
        <f>IF(OR(D686=0,D686=""),"",COUNTA($D$471:D686))</f>
        <v>196</v>
      </c>
      <c r="B686" s="9" t="s">
        <v>2488</v>
      </c>
      <c r="C686" s="11" t="s">
        <v>2464</v>
      </c>
      <c r="D686" s="16">
        <v>1987</v>
      </c>
      <c r="E686" s="95">
        <v>19123.400000000001</v>
      </c>
      <c r="F686" s="95">
        <v>13421.9</v>
      </c>
      <c r="G686" s="95">
        <v>30.7</v>
      </c>
      <c r="H686" s="9" t="s">
        <v>732</v>
      </c>
      <c r="I686" s="9"/>
      <c r="J686" s="9"/>
      <c r="K686" s="9"/>
      <c r="L686" s="95"/>
      <c r="M686" s="95"/>
      <c r="N686" s="95"/>
      <c r="O686" s="95"/>
      <c r="P686" s="95"/>
      <c r="Q686" s="95"/>
      <c r="R686" s="95">
        <f>876*E686</f>
        <v>16752098.4</v>
      </c>
      <c r="S686" s="95"/>
      <c r="T686" s="95"/>
      <c r="U686" s="95"/>
      <c r="V686" s="95"/>
      <c r="W686" s="95"/>
      <c r="X686" s="95">
        <f t="shared" si="133"/>
        <v>16752098.4</v>
      </c>
      <c r="Y686" s="9" t="s">
        <v>2659</v>
      </c>
      <c r="Z686" s="16">
        <v>0</v>
      </c>
      <c r="AA686" s="16">
        <v>0</v>
      </c>
      <c r="AB686" s="16">
        <v>0</v>
      </c>
      <c r="AC686" s="53">
        <f t="shared" si="134"/>
        <v>16752098.4</v>
      </c>
      <c r="AD686" s="55"/>
    </row>
    <row r="687" spans="1:30" s="6" customFormat="1" ht="93.75" customHeight="1" x14ac:dyDescent="0.25">
      <c r="A687" s="51">
        <f>IF(OR(D687=0,D687=""),"",COUNTA($D$471:D687))</f>
        <v>197</v>
      </c>
      <c r="B687" s="9" t="s">
        <v>2489</v>
      </c>
      <c r="C687" s="11" t="s">
        <v>2465</v>
      </c>
      <c r="D687" s="16">
        <v>1979</v>
      </c>
      <c r="E687" s="95">
        <v>2383.8000000000002</v>
      </c>
      <c r="F687" s="95">
        <v>1933.3</v>
      </c>
      <c r="G687" s="95">
        <v>450.5</v>
      </c>
      <c r="H687" s="9" t="s">
        <v>732</v>
      </c>
      <c r="I687" s="9"/>
      <c r="J687" s="9"/>
      <c r="K687" s="9"/>
      <c r="L687" s="95"/>
      <c r="M687" s="95"/>
      <c r="N687" s="95"/>
      <c r="O687" s="95"/>
      <c r="P687" s="95"/>
      <c r="Q687" s="95"/>
      <c r="R687" s="95">
        <f>876*E687</f>
        <v>2088208.8</v>
      </c>
      <c r="S687" s="95"/>
      <c r="T687" s="95"/>
      <c r="U687" s="95"/>
      <c r="V687" s="95"/>
      <c r="W687" s="95"/>
      <c r="X687" s="95">
        <f t="shared" si="133"/>
        <v>2088208.8</v>
      </c>
      <c r="Y687" s="9" t="s">
        <v>2659</v>
      </c>
      <c r="Z687" s="16">
        <v>0</v>
      </c>
      <c r="AA687" s="16">
        <v>0</v>
      </c>
      <c r="AB687" s="16">
        <v>0</v>
      </c>
      <c r="AC687" s="53">
        <f t="shared" si="134"/>
        <v>2088208.8</v>
      </c>
      <c r="AD687" s="55"/>
    </row>
    <row r="688" spans="1:30" s="6" customFormat="1" ht="93.75" customHeight="1" x14ac:dyDescent="0.25">
      <c r="A688" s="51">
        <f>IF(OR(D688=0,D688=""),"",COUNTA($D$471:D688))</f>
        <v>198</v>
      </c>
      <c r="B688" s="9" t="s">
        <v>2493</v>
      </c>
      <c r="C688" s="11" t="s">
        <v>2466</v>
      </c>
      <c r="D688" s="16">
        <v>1974</v>
      </c>
      <c r="E688" s="95">
        <v>1703.5</v>
      </c>
      <c r="F688" s="95">
        <v>1703.5</v>
      </c>
      <c r="G688" s="95">
        <v>0</v>
      </c>
      <c r="H688" s="9" t="s">
        <v>729</v>
      </c>
      <c r="I688" s="9"/>
      <c r="J688" s="9"/>
      <c r="K688" s="9"/>
      <c r="L688" s="95"/>
      <c r="M688" s="95"/>
      <c r="N688" s="95"/>
      <c r="O688" s="95"/>
      <c r="P688" s="95"/>
      <c r="Q688" s="95"/>
      <c r="R688" s="95">
        <f>2338*E688</f>
        <v>3982783</v>
      </c>
      <c r="S688" s="95"/>
      <c r="T688" s="95"/>
      <c r="U688" s="95"/>
      <c r="V688" s="95"/>
      <c r="W688" s="95"/>
      <c r="X688" s="95">
        <f t="shared" si="133"/>
        <v>3982783</v>
      </c>
      <c r="Y688" s="9" t="s">
        <v>2659</v>
      </c>
      <c r="Z688" s="16">
        <v>0</v>
      </c>
      <c r="AA688" s="16">
        <v>0</v>
      </c>
      <c r="AB688" s="16">
        <v>0</v>
      </c>
      <c r="AC688" s="53">
        <f t="shared" si="134"/>
        <v>3982783</v>
      </c>
      <c r="AD688" s="55"/>
    </row>
    <row r="689" spans="1:30" s="6" customFormat="1" ht="93.75" customHeight="1" x14ac:dyDescent="0.25">
      <c r="A689" s="51">
        <f>IF(OR(D689=0,D689=""),"",COUNTA($D$471:D689))</f>
        <v>199</v>
      </c>
      <c r="B689" s="9" t="s">
        <v>1031</v>
      </c>
      <c r="C689" s="11" t="s">
        <v>745</v>
      </c>
      <c r="D689" s="16">
        <v>1990</v>
      </c>
      <c r="E689" s="95">
        <v>5256.24</v>
      </c>
      <c r="F689" s="95">
        <v>2261</v>
      </c>
      <c r="G689" s="95">
        <v>769</v>
      </c>
      <c r="H689" s="9" t="s">
        <v>732</v>
      </c>
      <c r="I689" s="9"/>
      <c r="J689" s="9"/>
      <c r="K689" s="9"/>
      <c r="L689" s="95"/>
      <c r="M689" s="95"/>
      <c r="N689" s="95"/>
      <c r="O689" s="95"/>
      <c r="P689" s="95"/>
      <c r="Q689" s="95"/>
      <c r="R689" s="95">
        <f>876*E689</f>
        <v>4604466.24</v>
      </c>
      <c r="S689" s="95"/>
      <c r="T689" s="95"/>
      <c r="U689" s="95"/>
      <c r="V689" s="95"/>
      <c r="W689" s="95"/>
      <c r="X689" s="95">
        <f t="shared" si="133"/>
        <v>4604466.24</v>
      </c>
      <c r="Y689" s="9" t="s">
        <v>2659</v>
      </c>
      <c r="Z689" s="16">
        <v>0</v>
      </c>
      <c r="AA689" s="16">
        <v>0</v>
      </c>
      <c r="AB689" s="16">
        <v>0</v>
      </c>
      <c r="AC689" s="53">
        <f t="shared" si="134"/>
        <v>4604466.24</v>
      </c>
      <c r="AD689" s="55"/>
    </row>
    <row r="690" spans="1:30" s="6" customFormat="1" ht="93.75" customHeight="1" x14ac:dyDescent="0.25">
      <c r="A690" s="51">
        <f>IF(OR(D690=0,D690=""),"",COUNTA($D$471:D690))</f>
        <v>200</v>
      </c>
      <c r="B690" s="9" t="s">
        <v>1052</v>
      </c>
      <c r="C690" s="11" t="s">
        <v>663</v>
      </c>
      <c r="D690" s="16">
        <v>1974</v>
      </c>
      <c r="E690" s="95">
        <v>3175.2</v>
      </c>
      <c r="F690" s="95">
        <v>1984.1</v>
      </c>
      <c r="G690" s="95">
        <v>0</v>
      </c>
      <c r="H690" s="9" t="s">
        <v>732</v>
      </c>
      <c r="I690" s="9"/>
      <c r="J690" s="9"/>
      <c r="K690" s="9"/>
      <c r="L690" s="95"/>
      <c r="M690" s="95">
        <f>1021*E690</f>
        <v>3241879.1999999997</v>
      </c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>
        <f t="shared" si="133"/>
        <v>3241879.1999999997</v>
      </c>
      <c r="Y690" s="9" t="s">
        <v>2659</v>
      </c>
      <c r="Z690" s="16">
        <v>0</v>
      </c>
      <c r="AA690" s="16">
        <v>0</v>
      </c>
      <c r="AB690" s="16">
        <v>0</v>
      </c>
      <c r="AC690" s="53">
        <f t="shared" si="134"/>
        <v>3241879.1999999997</v>
      </c>
      <c r="AD690" s="55"/>
    </row>
    <row r="691" spans="1:30" s="6" customFormat="1" ht="93.75" customHeight="1" x14ac:dyDescent="0.25">
      <c r="A691" s="51">
        <f>IF(OR(D691=0,D691=""),"",COUNTA($D$471:D691))</f>
        <v>201</v>
      </c>
      <c r="B691" s="9" t="s">
        <v>1776</v>
      </c>
      <c r="C691" s="11" t="s">
        <v>1650</v>
      </c>
      <c r="D691" s="16">
        <v>1989</v>
      </c>
      <c r="E691" s="95">
        <v>4629.3</v>
      </c>
      <c r="F691" s="95">
        <v>3951</v>
      </c>
      <c r="G691" s="95">
        <v>0</v>
      </c>
      <c r="H691" s="9" t="s">
        <v>732</v>
      </c>
      <c r="I691" s="9"/>
      <c r="J691" s="9"/>
      <c r="K691" s="9"/>
      <c r="L691" s="95"/>
      <c r="M691" s="95"/>
      <c r="N691" s="95"/>
      <c r="O691" s="95"/>
      <c r="P691" s="95"/>
      <c r="Q691" s="95"/>
      <c r="R691" s="95">
        <f>876*E691</f>
        <v>4055266.8000000003</v>
      </c>
      <c r="S691" s="95"/>
      <c r="T691" s="95"/>
      <c r="U691" s="95"/>
      <c r="V691" s="95"/>
      <c r="W691" s="95"/>
      <c r="X691" s="95">
        <f t="shared" si="133"/>
        <v>4055266.8000000003</v>
      </c>
      <c r="Y691" s="9" t="s">
        <v>2659</v>
      </c>
      <c r="Z691" s="16">
        <v>0</v>
      </c>
      <c r="AA691" s="16">
        <v>0</v>
      </c>
      <c r="AB691" s="16">
        <v>0</v>
      </c>
      <c r="AC691" s="53">
        <f t="shared" si="134"/>
        <v>4055266.8000000003</v>
      </c>
      <c r="AD691" s="55"/>
    </row>
    <row r="692" spans="1:30" s="6" customFormat="1" ht="93.75" customHeight="1" x14ac:dyDescent="0.25">
      <c r="A692" s="51">
        <f>IF(OR(D692=0,D692=""),"",COUNTA($D$471:D692))</f>
        <v>202</v>
      </c>
      <c r="B692" s="9" t="s">
        <v>2495</v>
      </c>
      <c r="C692" s="11" t="s">
        <v>2467</v>
      </c>
      <c r="D692" s="16">
        <v>1966</v>
      </c>
      <c r="E692" s="95">
        <v>5303.4</v>
      </c>
      <c r="F692" s="95">
        <v>3550.1</v>
      </c>
      <c r="G692" s="95">
        <v>0</v>
      </c>
      <c r="H692" s="9" t="s">
        <v>729</v>
      </c>
      <c r="I692" s="9"/>
      <c r="J692" s="9"/>
      <c r="K692" s="9"/>
      <c r="L692" s="95"/>
      <c r="M692" s="95">
        <f>1207*E692</f>
        <v>6401203.7999999998</v>
      </c>
      <c r="N692" s="95"/>
      <c r="O692" s="95">
        <f>855*E692</f>
        <v>4534407</v>
      </c>
      <c r="P692" s="95"/>
      <c r="Q692" s="95"/>
      <c r="R692" s="95"/>
      <c r="S692" s="95"/>
      <c r="T692" s="95"/>
      <c r="U692" s="95"/>
      <c r="V692" s="95"/>
      <c r="W692" s="95"/>
      <c r="X692" s="95">
        <f t="shared" si="133"/>
        <v>10935610.800000001</v>
      </c>
      <c r="Y692" s="9" t="s">
        <v>2659</v>
      </c>
      <c r="Z692" s="16">
        <v>0</v>
      </c>
      <c r="AA692" s="16">
        <v>0</v>
      </c>
      <c r="AB692" s="16">
        <v>0</v>
      </c>
      <c r="AC692" s="53">
        <f t="shared" si="134"/>
        <v>10935610.800000001</v>
      </c>
      <c r="AD692" s="55"/>
    </row>
    <row r="693" spans="1:30" s="6" customFormat="1" ht="93.75" customHeight="1" x14ac:dyDescent="0.25">
      <c r="A693" s="51">
        <f>IF(OR(D693=0,D693=""),"",COUNTA($D$471:D693))</f>
        <v>203</v>
      </c>
      <c r="B693" s="9" t="s">
        <v>2496</v>
      </c>
      <c r="C693" s="11" t="s">
        <v>2468</v>
      </c>
      <c r="D693" s="16">
        <v>1996</v>
      </c>
      <c r="E693" s="95">
        <f>3482.3+3171.6</f>
        <v>6653.9</v>
      </c>
      <c r="F693" s="95">
        <v>4775.8999999999996</v>
      </c>
      <c r="G693" s="95">
        <v>483.9</v>
      </c>
      <c r="H693" s="9" t="s">
        <v>2592</v>
      </c>
      <c r="I693" s="9"/>
      <c r="J693" s="9"/>
      <c r="K693" s="9"/>
      <c r="L693" s="95">
        <v>3334459.0999999996</v>
      </c>
      <c r="M693" s="95">
        <v>7441339.7000000011</v>
      </c>
      <c r="N693" s="95"/>
      <c r="O693" s="95">
        <v>4096941.3</v>
      </c>
      <c r="P693" s="95">
        <v>2674286.4</v>
      </c>
      <c r="Q693" s="95"/>
      <c r="R693" s="95">
        <v>10919939</v>
      </c>
      <c r="S693" s="95">
        <v>1351403.1</v>
      </c>
      <c r="T693" s="95">
        <v>14752557.699999999</v>
      </c>
      <c r="U693" s="95">
        <v>608922.60000000009</v>
      </c>
      <c r="V693" s="95"/>
      <c r="W693" s="95"/>
      <c r="X693" s="95">
        <f t="shared" si="133"/>
        <v>45179848.899999999</v>
      </c>
      <c r="Y693" s="9" t="s">
        <v>2659</v>
      </c>
      <c r="Z693" s="16">
        <v>0</v>
      </c>
      <c r="AA693" s="16">
        <v>0</v>
      </c>
      <c r="AB693" s="16">
        <v>0</v>
      </c>
      <c r="AC693" s="53">
        <f t="shared" si="134"/>
        <v>45179848.899999999</v>
      </c>
      <c r="AD693" s="55"/>
    </row>
    <row r="694" spans="1:30" s="6" customFormat="1" ht="93.75" customHeight="1" x14ac:dyDescent="0.25">
      <c r="A694" s="51">
        <f>IF(OR(D694=0,D694=""),"",COUNTA($D$471:D694))</f>
        <v>204</v>
      </c>
      <c r="B694" s="9" t="s">
        <v>2497</v>
      </c>
      <c r="C694" s="11" t="s">
        <v>2469</v>
      </c>
      <c r="D694" s="16">
        <v>1969</v>
      </c>
      <c r="E694" s="95">
        <v>2095.5</v>
      </c>
      <c r="F694" s="95">
        <v>1626.3</v>
      </c>
      <c r="G694" s="95">
        <v>0</v>
      </c>
      <c r="H694" s="9" t="s">
        <v>729</v>
      </c>
      <c r="I694" s="9"/>
      <c r="J694" s="9"/>
      <c r="K694" s="9"/>
      <c r="L694" s="95">
        <f>565*E694</f>
        <v>1183957.5</v>
      </c>
      <c r="M694" s="95">
        <f>1207*E694</f>
        <v>2529268.5</v>
      </c>
      <c r="N694" s="95"/>
      <c r="O694" s="95">
        <f>855*E694</f>
        <v>1791652.5</v>
      </c>
      <c r="P694" s="95">
        <f>492*E694</f>
        <v>1030986</v>
      </c>
      <c r="Q694" s="95"/>
      <c r="R694" s="95">
        <f>2338*E694</f>
        <v>4899279</v>
      </c>
      <c r="S694" s="95"/>
      <c r="T694" s="95">
        <f>2771*E694</f>
        <v>5806630.5</v>
      </c>
      <c r="U694" s="95">
        <f>102*E694</f>
        <v>213741</v>
      </c>
      <c r="V694" s="95"/>
      <c r="W694" s="95"/>
      <c r="X694" s="95">
        <f t="shared" si="133"/>
        <v>17455515</v>
      </c>
      <c r="Y694" s="9" t="s">
        <v>2659</v>
      </c>
      <c r="Z694" s="16">
        <v>0</v>
      </c>
      <c r="AA694" s="16">
        <v>0</v>
      </c>
      <c r="AB694" s="16">
        <v>0</v>
      </c>
      <c r="AC694" s="53">
        <f t="shared" si="134"/>
        <v>17455515</v>
      </c>
      <c r="AD694" s="55"/>
    </row>
    <row r="695" spans="1:30" s="6" customFormat="1" ht="93.75" customHeight="1" x14ac:dyDescent="0.25">
      <c r="A695" s="51">
        <f>IF(OR(D695=0,D695=""),"",COUNTA($D$471:D695))</f>
        <v>205</v>
      </c>
      <c r="B695" s="9" t="s">
        <v>2498</v>
      </c>
      <c r="C695" s="11" t="s">
        <v>2470</v>
      </c>
      <c r="D695" s="16">
        <v>2008</v>
      </c>
      <c r="E695" s="95">
        <v>18962.099999999999</v>
      </c>
      <c r="F695" s="95">
        <v>12869.7</v>
      </c>
      <c r="G695" s="95">
        <v>1673</v>
      </c>
      <c r="H695" s="9" t="s">
        <v>2471</v>
      </c>
      <c r="I695" s="9"/>
      <c r="J695" s="9"/>
      <c r="K695" s="9"/>
      <c r="L695" s="95"/>
      <c r="M695" s="95"/>
      <c r="N695" s="95"/>
      <c r="O695" s="95"/>
      <c r="P695" s="95"/>
      <c r="Q695" s="95"/>
      <c r="R695" s="95"/>
      <c r="S695" s="95"/>
      <c r="T695" s="95">
        <f>1543*E695</f>
        <v>29258520.299999997</v>
      </c>
      <c r="U695" s="95"/>
      <c r="V695" s="95"/>
      <c r="W695" s="95"/>
      <c r="X695" s="95">
        <f t="shared" si="133"/>
        <v>29258520.299999997</v>
      </c>
      <c r="Y695" s="9" t="s">
        <v>2659</v>
      </c>
      <c r="Z695" s="16">
        <v>0</v>
      </c>
      <c r="AA695" s="16">
        <v>0</v>
      </c>
      <c r="AB695" s="16">
        <v>0</v>
      </c>
      <c r="AC695" s="53">
        <f t="shared" si="134"/>
        <v>29258520.299999997</v>
      </c>
      <c r="AD695" s="55"/>
    </row>
    <row r="696" spans="1:30" s="6" customFormat="1" ht="93.75" customHeight="1" x14ac:dyDescent="0.25">
      <c r="A696" s="51">
        <f>IF(OR(D696=0,D696=""),"",COUNTA($D$471:D696))</f>
        <v>206</v>
      </c>
      <c r="B696" s="9" t="s">
        <v>2499</v>
      </c>
      <c r="C696" s="11" t="s">
        <v>2472</v>
      </c>
      <c r="D696" s="16">
        <v>1994</v>
      </c>
      <c r="E696" s="95">
        <v>1312.3</v>
      </c>
      <c r="F696" s="95">
        <v>1025.5999999999999</v>
      </c>
      <c r="G696" s="95"/>
      <c r="H696" s="9" t="s">
        <v>729</v>
      </c>
      <c r="I696" s="9"/>
      <c r="J696" s="9"/>
      <c r="K696" s="9"/>
      <c r="L696" s="95"/>
      <c r="M696" s="95"/>
      <c r="N696" s="95"/>
      <c r="O696" s="95"/>
      <c r="P696" s="95"/>
      <c r="Q696" s="95"/>
      <c r="R696" s="95">
        <f>2338*E696</f>
        <v>3068157.4</v>
      </c>
      <c r="S696" s="95"/>
      <c r="T696" s="95"/>
      <c r="U696" s="95"/>
      <c r="V696" s="95"/>
      <c r="W696" s="95"/>
      <c r="X696" s="95">
        <f t="shared" si="133"/>
        <v>3068157.4</v>
      </c>
      <c r="Y696" s="9" t="s">
        <v>2659</v>
      </c>
      <c r="Z696" s="16">
        <v>0</v>
      </c>
      <c r="AA696" s="16">
        <v>0</v>
      </c>
      <c r="AB696" s="16">
        <v>0</v>
      </c>
      <c r="AC696" s="53">
        <f t="shared" si="134"/>
        <v>3068157.4</v>
      </c>
      <c r="AD696" s="55"/>
    </row>
    <row r="697" spans="1:30" s="6" customFormat="1" ht="93.75" customHeight="1" x14ac:dyDescent="0.25">
      <c r="A697" s="51">
        <f>IF(OR(D697=0,D697=""),"",COUNTA($D$471:D697))</f>
        <v>207</v>
      </c>
      <c r="B697" s="9" t="s">
        <v>2500</v>
      </c>
      <c r="C697" s="11" t="s">
        <v>2473</v>
      </c>
      <c r="D697" s="16">
        <v>1990</v>
      </c>
      <c r="E697" s="95">
        <v>3224.7</v>
      </c>
      <c r="F697" s="95">
        <v>2281.4</v>
      </c>
      <c r="G697" s="95">
        <v>0</v>
      </c>
      <c r="H697" s="9" t="s">
        <v>729</v>
      </c>
      <c r="I697" s="9"/>
      <c r="J697" s="9"/>
      <c r="K697" s="9"/>
      <c r="L697" s="95"/>
      <c r="M697" s="95"/>
      <c r="N697" s="95"/>
      <c r="O697" s="95"/>
      <c r="P697" s="95"/>
      <c r="Q697" s="95"/>
      <c r="R697" s="95">
        <f>2338*E697</f>
        <v>7539348.5999999996</v>
      </c>
      <c r="S697" s="95"/>
      <c r="T697" s="95"/>
      <c r="U697" s="95"/>
      <c r="V697" s="95"/>
      <c r="W697" s="95"/>
      <c r="X697" s="95">
        <f t="shared" si="133"/>
        <v>7539348.5999999996</v>
      </c>
      <c r="Y697" s="9" t="s">
        <v>2659</v>
      </c>
      <c r="Z697" s="16">
        <v>0</v>
      </c>
      <c r="AA697" s="16">
        <v>0</v>
      </c>
      <c r="AB697" s="16">
        <v>0</v>
      </c>
      <c r="AC697" s="53">
        <f t="shared" si="134"/>
        <v>7539348.5999999996</v>
      </c>
      <c r="AD697" s="55"/>
    </row>
    <row r="698" spans="1:30" s="6" customFormat="1" ht="93.75" customHeight="1" x14ac:dyDescent="0.25">
      <c r="A698" s="51">
        <f>IF(OR(D698=0,D698=""),"",COUNTA($D$471:D698))</f>
        <v>208</v>
      </c>
      <c r="B698" s="9" t="s">
        <v>2501</v>
      </c>
      <c r="C698" s="11" t="s">
        <v>2474</v>
      </c>
      <c r="D698" s="16">
        <v>1969</v>
      </c>
      <c r="E698" s="95">
        <v>3168.8</v>
      </c>
      <c r="F698" s="95">
        <v>2068.8000000000002</v>
      </c>
      <c r="G698" s="95">
        <v>0</v>
      </c>
      <c r="H698" s="9" t="s">
        <v>729</v>
      </c>
      <c r="I698" s="9"/>
      <c r="J698" s="9"/>
      <c r="K698" s="9"/>
      <c r="L698" s="95"/>
      <c r="M698" s="95">
        <f>1207*E698</f>
        <v>3824741.6</v>
      </c>
      <c r="N698" s="95"/>
      <c r="O698" s="95">
        <f>855*E698</f>
        <v>2709324</v>
      </c>
      <c r="P698" s="95">
        <f>492*E698</f>
        <v>1559049.6</v>
      </c>
      <c r="Q698" s="95"/>
      <c r="R698" s="95"/>
      <c r="S698" s="95"/>
      <c r="T698" s="95"/>
      <c r="U698" s="95"/>
      <c r="V698" s="95"/>
      <c r="W698" s="95"/>
      <c r="X698" s="95">
        <f t="shared" si="133"/>
        <v>8093115.1999999993</v>
      </c>
      <c r="Y698" s="9" t="s">
        <v>2659</v>
      </c>
      <c r="Z698" s="16">
        <v>0</v>
      </c>
      <c r="AA698" s="16">
        <v>0</v>
      </c>
      <c r="AB698" s="16">
        <v>0</v>
      </c>
      <c r="AC698" s="53">
        <f t="shared" si="134"/>
        <v>8093115.1999999993</v>
      </c>
      <c r="AD698" s="55"/>
    </row>
    <row r="699" spans="1:30" s="6" customFormat="1" ht="93.75" customHeight="1" x14ac:dyDescent="0.25">
      <c r="A699" s="51">
        <f>IF(OR(D699=0,D699=""),"",COUNTA($D$471:D699))</f>
        <v>209</v>
      </c>
      <c r="B699" s="9" t="s">
        <v>1245</v>
      </c>
      <c r="C699" s="11" t="s">
        <v>48</v>
      </c>
      <c r="D699" s="16">
        <v>1977</v>
      </c>
      <c r="E699" s="95">
        <v>5727.6</v>
      </c>
      <c r="F699" s="95">
        <v>3909.1</v>
      </c>
      <c r="G699" s="95">
        <v>194.6</v>
      </c>
      <c r="H699" s="9" t="s">
        <v>735</v>
      </c>
      <c r="I699" s="9"/>
      <c r="J699" s="9"/>
      <c r="K699" s="9"/>
      <c r="L699" s="95">
        <f>580*E699</f>
        <v>3322008</v>
      </c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>
        <f t="shared" si="133"/>
        <v>3322008</v>
      </c>
      <c r="Y699" s="9" t="s">
        <v>2659</v>
      </c>
      <c r="Z699" s="16">
        <v>0</v>
      </c>
      <c r="AA699" s="16">
        <v>0</v>
      </c>
      <c r="AB699" s="16">
        <v>0</v>
      </c>
      <c r="AC699" s="53">
        <f t="shared" si="134"/>
        <v>3322008</v>
      </c>
      <c r="AD699" s="55"/>
    </row>
    <row r="700" spans="1:30" s="6" customFormat="1" ht="93.75" customHeight="1" x14ac:dyDescent="0.25">
      <c r="A700" s="51">
        <f>IF(OR(D700=0,D700=""),"",COUNTA($D$471:D700))</f>
        <v>210</v>
      </c>
      <c r="B700" s="9" t="s">
        <v>2502</v>
      </c>
      <c r="C700" s="11" t="s">
        <v>2475</v>
      </c>
      <c r="D700" s="16">
        <v>1975</v>
      </c>
      <c r="E700" s="95">
        <v>4319</v>
      </c>
      <c r="F700" s="95">
        <v>3357.3</v>
      </c>
      <c r="G700" s="95">
        <v>0</v>
      </c>
      <c r="H700" s="9" t="s">
        <v>729</v>
      </c>
      <c r="I700" s="9"/>
      <c r="J700" s="9"/>
      <c r="K700" s="9"/>
      <c r="L700" s="95"/>
      <c r="M700" s="95">
        <f>1207*E700</f>
        <v>5213033</v>
      </c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>
        <f t="shared" si="133"/>
        <v>5213033</v>
      </c>
      <c r="Y700" s="9" t="s">
        <v>2659</v>
      </c>
      <c r="Z700" s="16">
        <v>0</v>
      </c>
      <c r="AA700" s="16">
        <v>0</v>
      </c>
      <c r="AB700" s="16">
        <v>0</v>
      </c>
      <c r="AC700" s="53">
        <f t="shared" si="134"/>
        <v>5213033</v>
      </c>
      <c r="AD700" s="55"/>
    </row>
    <row r="701" spans="1:30" s="6" customFormat="1" ht="93.75" customHeight="1" x14ac:dyDescent="0.25">
      <c r="A701" s="51">
        <f>IF(OR(D701=0,D701=""),"",COUNTA($D$471:D701))</f>
        <v>211</v>
      </c>
      <c r="B701" s="9" t="s">
        <v>2503</v>
      </c>
      <c r="C701" s="11" t="s">
        <v>2476</v>
      </c>
      <c r="D701" s="16">
        <v>1976</v>
      </c>
      <c r="E701" s="95">
        <v>6054.1</v>
      </c>
      <c r="F701" s="95">
        <v>4396.6000000000004</v>
      </c>
      <c r="G701" s="95">
        <v>0</v>
      </c>
      <c r="H701" s="9" t="s">
        <v>729</v>
      </c>
      <c r="I701" s="9"/>
      <c r="J701" s="9"/>
      <c r="K701" s="9"/>
      <c r="L701" s="95"/>
      <c r="M701" s="95"/>
      <c r="N701" s="95"/>
      <c r="O701" s="95"/>
      <c r="P701" s="95"/>
      <c r="Q701" s="95"/>
      <c r="R701" s="95">
        <f>2338*E701</f>
        <v>14154485.800000001</v>
      </c>
      <c r="S701" s="95"/>
      <c r="T701" s="95"/>
      <c r="U701" s="95"/>
      <c r="V701" s="95"/>
      <c r="W701" s="95"/>
      <c r="X701" s="95">
        <f t="shared" si="133"/>
        <v>14154485.800000001</v>
      </c>
      <c r="Y701" s="9" t="s">
        <v>2659</v>
      </c>
      <c r="Z701" s="16">
        <v>0</v>
      </c>
      <c r="AA701" s="16">
        <v>0</v>
      </c>
      <c r="AB701" s="16">
        <v>0</v>
      </c>
      <c r="AC701" s="53">
        <f t="shared" si="134"/>
        <v>14154485.800000001</v>
      </c>
      <c r="AD701" s="55"/>
    </row>
    <row r="702" spans="1:30" s="6" customFormat="1" ht="93.75" customHeight="1" x14ac:dyDescent="0.25">
      <c r="A702" s="51">
        <f>IF(OR(D702=0,D702=""),"",COUNTA($D$471:D702))</f>
        <v>212</v>
      </c>
      <c r="B702" s="9" t="s">
        <v>2504</v>
      </c>
      <c r="C702" s="11" t="s">
        <v>2477</v>
      </c>
      <c r="D702" s="16">
        <v>2003</v>
      </c>
      <c r="E702" s="95">
        <v>17077.099999999999</v>
      </c>
      <c r="F702" s="95">
        <v>11429.4</v>
      </c>
      <c r="G702" s="95">
        <v>1189.9000000000001</v>
      </c>
      <c r="H702" s="9" t="s">
        <v>732</v>
      </c>
      <c r="I702" s="9"/>
      <c r="J702" s="9"/>
      <c r="K702" s="9"/>
      <c r="L702" s="95"/>
      <c r="M702" s="95"/>
      <c r="N702" s="95"/>
      <c r="O702" s="95"/>
      <c r="P702" s="95"/>
      <c r="Q702" s="95"/>
      <c r="R702" s="95"/>
      <c r="S702" s="95"/>
      <c r="T702" s="95">
        <f>1609*E702</f>
        <v>27477053.899999999</v>
      </c>
      <c r="U702" s="95"/>
      <c r="V702" s="95"/>
      <c r="W702" s="95"/>
      <c r="X702" s="95">
        <f t="shared" si="133"/>
        <v>27477053.899999999</v>
      </c>
      <c r="Y702" s="9" t="s">
        <v>2659</v>
      </c>
      <c r="Z702" s="16">
        <v>0</v>
      </c>
      <c r="AA702" s="16">
        <v>0</v>
      </c>
      <c r="AB702" s="16">
        <v>0</v>
      </c>
      <c r="AC702" s="53">
        <f t="shared" si="134"/>
        <v>27477053.899999999</v>
      </c>
      <c r="AD702" s="55"/>
    </row>
    <row r="703" spans="1:30" s="6" customFormat="1" ht="93.75" customHeight="1" x14ac:dyDescent="0.25">
      <c r="A703" s="51">
        <f>IF(OR(D703=0,D703=""),"",COUNTA($D$471:D703))</f>
        <v>213</v>
      </c>
      <c r="B703" s="9" t="s">
        <v>2540</v>
      </c>
      <c r="C703" s="11" t="s">
        <v>2478</v>
      </c>
      <c r="D703" s="16">
        <v>1958</v>
      </c>
      <c r="E703" s="95">
        <v>300.5</v>
      </c>
      <c r="F703" s="95">
        <v>277.89999999999998</v>
      </c>
      <c r="G703" s="95">
        <v>0</v>
      </c>
      <c r="H703" s="9" t="s">
        <v>725</v>
      </c>
      <c r="I703" s="9"/>
      <c r="J703" s="9"/>
      <c r="K703" s="9"/>
      <c r="L703" s="95"/>
      <c r="M703" s="95"/>
      <c r="N703" s="95"/>
      <c r="O703" s="95"/>
      <c r="P703" s="95"/>
      <c r="Q703" s="95"/>
      <c r="R703" s="95">
        <f>5074*E703</f>
        <v>1524737</v>
      </c>
      <c r="S703" s="95"/>
      <c r="T703" s="95">
        <f>4807*E703</f>
        <v>1444503.5</v>
      </c>
      <c r="U703" s="95">
        <f>130*E703</f>
        <v>39065</v>
      </c>
      <c r="V703" s="95"/>
      <c r="W703" s="95"/>
      <c r="X703" s="95">
        <f t="shared" si="133"/>
        <v>3008305.5</v>
      </c>
      <c r="Y703" s="9" t="s">
        <v>2659</v>
      </c>
      <c r="Z703" s="16">
        <v>0</v>
      </c>
      <c r="AA703" s="16">
        <v>0</v>
      </c>
      <c r="AB703" s="16">
        <v>0</v>
      </c>
      <c r="AC703" s="53">
        <f t="shared" si="134"/>
        <v>3008305.5</v>
      </c>
      <c r="AD703" s="55"/>
    </row>
    <row r="704" spans="1:30" s="6" customFormat="1" ht="93.75" customHeight="1" x14ac:dyDescent="0.25">
      <c r="A704" s="51">
        <f>IF(OR(D704=0,D704=""),"",COUNTA($D$471:D704))</f>
        <v>214</v>
      </c>
      <c r="B704" s="9" t="s">
        <v>2119</v>
      </c>
      <c r="C704" s="11" t="s">
        <v>1994</v>
      </c>
      <c r="D704" s="16">
        <v>1973</v>
      </c>
      <c r="E704" s="95">
        <v>6220.5</v>
      </c>
      <c r="F704" s="95">
        <v>4316.5</v>
      </c>
      <c r="G704" s="95">
        <v>264.10000000000002</v>
      </c>
      <c r="H704" s="9" t="s">
        <v>729</v>
      </c>
      <c r="I704" s="9"/>
      <c r="J704" s="9"/>
      <c r="K704" s="9"/>
      <c r="L704" s="95">
        <f>565*E704</f>
        <v>3514582.5</v>
      </c>
      <c r="M704" s="95">
        <f>1207*E704</f>
        <v>7508143.5</v>
      </c>
      <c r="N704" s="95"/>
      <c r="O704" s="95"/>
      <c r="P704" s="95"/>
      <c r="Q704" s="95"/>
      <c r="R704" s="95">
        <f>2338*E704</f>
        <v>14543529</v>
      </c>
      <c r="S704" s="95"/>
      <c r="T704" s="95">
        <f>2771*E704</f>
        <v>17237005.5</v>
      </c>
      <c r="U704" s="95"/>
      <c r="V704" s="95"/>
      <c r="W704" s="95"/>
      <c r="X704" s="95">
        <f t="shared" si="133"/>
        <v>42803260.5</v>
      </c>
      <c r="Y704" s="9" t="s">
        <v>2659</v>
      </c>
      <c r="Z704" s="16">
        <v>0</v>
      </c>
      <c r="AA704" s="16">
        <v>0</v>
      </c>
      <c r="AB704" s="16">
        <v>0</v>
      </c>
      <c r="AC704" s="53">
        <f t="shared" si="134"/>
        <v>42803260.5</v>
      </c>
      <c r="AD704" s="55"/>
    </row>
    <row r="705" spans="1:30" s="6" customFormat="1" ht="93.75" customHeight="1" x14ac:dyDescent="0.25">
      <c r="A705" s="51">
        <f>IF(OR(D705=0,D705=""),"",COUNTA($D$471:D705))</f>
        <v>215</v>
      </c>
      <c r="B705" s="9" t="s">
        <v>2120</v>
      </c>
      <c r="C705" s="11" t="s">
        <v>1995</v>
      </c>
      <c r="D705" s="16">
        <v>1993</v>
      </c>
      <c r="E705" s="95">
        <v>3285.7</v>
      </c>
      <c r="F705" s="95">
        <v>2102</v>
      </c>
      <c r="G705" s="95">
        <v>293.39999999999998</v>
      </c>
      <c r="H705" s="9" t="s">
        <v>729</v>
      </c>
      <c r="I705" s="9"/>
      <c r="J705" s="9"/>
      <c r="K705" s="9"/>
      <c r="L705" s="95">
        <f>565*E705</f>
        <v>1856420.5</v>
      </c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>
        <f t="shared" si="133"/>
        <v>1856420.5</v>
      </c>
      <c r="Y705" s="9" t="s">
        <v>2659</v>
      </c>
      <c r="Z705" s="16">
        <v>0</v>
      </c>
      <c r="AA705" s="16">
        <v>0</v>
      </c>
      <c r="AB705" s="16">
        <v>0</v>
      </c>
      <c r="AC705" s="53">
        <f t="shared" si="134"/>
        <v>1856420.5</v>
      </c>
      <c r="AD705" s="55"/>
    </row>
    <row r="706" spans="1:30" s="6" customFormat="1" ht="93.75" customHeight="1" x14ac:dyDescent="0.25">
      <c r="A706" s="51">
        <f>IF(OR(D706=0,D706=""),"",COUNTA($D$471:D706))</f>
        <v>216</v>
      </c>
      <c r="B706" s="9" t="s">
        <v>2088</v>
      </c>
      <c r="C706" s="11" t="s">
        <v>1909</v>
      </c>
      <c r="D706" s="16">
        <v>1992</v>
      </c>
      <c r="E706" s="95">
        <v>5448.4</v>
      </c>
      <c r="F706" s="95">
        <v>3321.7</v>
      </c>
      <c r="G706" s="95">
        <v>66.599999999999994</v>
      </c>
      <c r="H706" s="9" t="s">
        <v>735</v>
      </c>
      <c r="I706" s="9"/>
      <c r="J706" s="9"/>
      <c r="K706" s="9"/>
      <c r="L706" s="95"/>
      <c r="M706" s="95"/>
      <c r="N706" s="95"/>
      <c r="O706" s="95"/>
      <c r="P706" s="95"/>
      <c r="Q706" s="95"/>
      <c r="R706" s="95"/>
      <c r="S706" s="95"/>
      <c r="T706" s="95">
        <f>1543*E706</f>
        <v>8406881.1999999993</v>
      </c>
      <c r="U706" s="95"/>
      <c r="V706" s="95"/>
      <c r="W706" s="95"/>
      <c r="X706" s="95">
        <f t="shared" si="133"/>
        <v>8406881.1999999993</v>
      </c>
      <c r="Y706" s="9" t="s">
        <v>2659</v>
      </c>
      <c r="Z706" s="16">
        <v>0</v>
      </c>
      <c r="AA706" s="16">
        <v>0</v>
      </c>
      <c r="AB706" s="16">
        <v>0</v>
      </c>
      <c r="AC706" s="53">
        <f t="shared" si="134"/>
        <v>8406881.1999999993</v>
      </c>
      <c r="AD706" s="55"/>
    </row>
    <row r="707" spans="1:30" s="6" customFormat="1" ht="93.75" customHeight="1" x14ac:dyDescent="0.25">
      <c r="A707" s="51">
        <f>IF(OR(D707=0,D707=""),"",COUNTA($D$471:D707))</f>
        <v>217</v>
      </c>
      <c r="B707" s="9" t="s">
        <v>2349</v>
      </c>
      <c r="C707" s="11" t="s">
        <v>2226</v>
      </c>
      <c r="D707" s="16">
        <v>1983</v>
      </c>
      <c r="E707" s="95">
        <v>5872.4</v>
      </c>
      <c r="F707" s="95">
        <v>4775</v>
      </c>
      <c r="G707" s="95">
        <v>0</v>
      </c>
      <c r="H707" s="9" t="s">
        <v>736</v>
      </c>
      <c r="I707" s="9"/>
      <c r="J707" s="9"/>
      <c r="K707" s="9"/>
      <c r="L707" s="95"/>
      <c r="M707" s="95"/>
      <c r="N707" s="95"/>
      <c r="O707" s="95"/>
      <c r="P707" s="95"/>
      <c r="Q707" s="95"/>
      <c r="R707" s="95">
        <f>697*E707</f>
        <v>4093062.8</v>
      </c>
      <c r="S707" s="95"/>
      <c r="T707" s="95"/>
      <c r="U707" s="95"/>
      <c r="V707" s="95"/>
      <c r="W707" s="95"/>
      <c r="X707" s="95">
        <f t="shared" si="133"/>
        <v>4093062.8</v>
      </c>
      <c r="Y707" s="9" t="s">
        <v>2659</v>
      </c>
      <c r="Z707" s="16">
        <v>0</v>
      </c>
      <c r="AA707" s="16">
        <v>0</v>
      </c>
      <c r="AB707" s="16">
        <v>0</v>
      </c>
      <c r="AC707" s="53">
        <f t="shared" si="134"/>
        <v>4093062.8</v>
      </c>
      <c r="AD707" s="55"/>
    </row>
    <row r="708" spans="1:30" s="6" customFormat="1" ht="93.75" customHeight="1" x14ac:dyDescent="0.25">
      <c r="A708" s="51">
        <f>IF(OR(D708=0,D708=""),"",COUNTA($D$471:D708))</f>
        <v>218</v>
      </c>
      <c r="B708" s="9" t="s">
        <v>2350</v>
      </c>
      <c r="C708" s="11" t="s">
        <v>2227</v>
      </c>
      <c r="D708" s="16">
        <v>1993</v>
      </c>
      <c r="E708" s="95">
        <v>9319.9</v>
      </c>
      <c r="F708" s="95">
        <v>6184.7</v>
      </c>
      <c r="G708" s="95">
        <v>0</v>
      </c>
      <c r="H708" s="9" t="s">
        <v>729</v>
      </c>
      <c r="I708" s="9"/>
      <c r="J708" s="9"/>
      <c r="K708" s="9"/>
      <c r="L708" s="95"/>
      <c r="M708" s="95">
        <f>1207*E708</f>
        <v>11249119.299999999</v>
      </c>
      <c r="N708" s="95"/>
      <c r="O708" s="95">
        <f>855*E708</f>
        <v>7968514.5</v>
      </c>
      <c r="P708" s="95">
        <f>492*E708</f>
        <v>4585390.8</v>
      </c>
      <c r="Q708" s="95"/>
      <c r="R708" s="95"/>
      <c r="S708" s="95"/>
      <c r="T708" s="95"/>
      <c r="U708" s="95"/>
      <c r="V708" s="95"/>
      <c r="W708" s="95"/>
      <c r="X708" s="95">
        <f t="shared" si="133"/>
        <v>23803024.599999998</v>
      </c>
      <c r="Y708" s="9" t="s">
        <v>2659</v>
      </c>
      <c r="Z708" s="16">
        <v>0</v>
      </c>
      <c r="AA708" s="16">
        <v>0</v>
      </c>
      <c r="AB708" s="16">
        <v>0</v>
      </c>
      <c r="AC708" s="53">
        <f t="shared" si="134"/>
        <v>23803024.599999998</v>
      </c>
      <c r="AD708" s="55"/>
    </row>
    <row r="709" spans="1:30" s="6" customFormat="1" ht="93.75" customHeight="1" x14ac:dyDescent="0.25">
      <c r="A709" s="51">
        <f>IF(OR(D709=0,D709=""),"",COUNTA($D$471:D709))</f>
        <v>219</v>
      </c>
      <c r="B709" s="9" t="s">
        <v>2351</v>
      </c>
      <c r="C709" s="11" t="s">
        <v>2255</v>
      </c>
      <c r="D709" s="16">
        <v>1949</v>
      </c>
      <c r="E709" s="95">
        <v>2475.1</v>
      </c>
      <c r="F709" s="95">
        <v>1001.3</v>
      </c>
      <c r="G709" s="95">
        <v>482.3</v>
      </c>
      <c r="H709" s="9" t="s">
        <v>725</v>
      </c>
      <c r="I709" s="9"/>
      <c r="J709" s="9"/>
      <c r="K709" s="9"/>
      <c r="L709" s="95">
        <f>677*E709</f>
        <v>1675642.7</v>
      </c>
      <c r="M709" s="95"/>
      <c r="N709" s="95"/>
      <c r="O709" s="95"/>
      <c r="P709" s="95"/>
      <c r="Q709" s="95"/>
      <c r="R709" s="95">
        <f>5074*E709</f>
        <v>12558657.4</v>
      </c>
      <c r="S709" s="95"/>
      <c r="T709" s="95"/>
      <c r="U709" s="95">
        <f>130*E709</f>
        <v>321763</v>
      </c>
      <c r="V709" s="95"/>
      <c r="W709" s="95"/>
      <c r="X709" s="95">
        <f t="shared" si="133"/>
        <v>14556063.1</v>
      </c>
      <c r="Y709" s="9" t="s">
        <v>2659</v>
      </c>
      <c r="Z709" s="16">
        <v>0</v>
      </c>
      <c r="AA709" s="16">
        <v>0</v>
      </c>
      <c r="AB709" s="16">
        <v>0</v>
      </c>
      <c r="AC709" s="53">
        <f t="shared" si="134"/>
        <v>14556063.1</v>
      </c>
      <c r="AD709" s="55"/>
    </row>
    <row r="710" spans="1:30" s="6" customFormat="1" ht="93.75" customHeight="1" x14ac:dyDescent="0.25">
      <c r="A710" s="51">
        <f>IF(OR(D710=0,D710=""),"",COUNTA($D$471:D710))</f>
        <v>220</v>
      </c>
      <c r="B710" s="9" t="s">
        <v>2433</v>
      </c>
      <c r="C710" s="11" t="s">
        <v>2287</v>
      </c>
      <c r="D710" s="16">
        <v>1990</v>
      </c>
      <c r="E710" s="95">
        <v>11759</v>
      </c>
      <c r="F710" s="95">
        <v>7979</v>
      </c>
      <c r="G710" s="95">
        <v>0</v>
      </c>
      <c r="H710" s="9" t="s">
        <v>732</v>
      </c>
      <c r="I710" s="9">
        <v>4</v>
      </c>
      <c r="J710" s="9">
        <v>4</v>
      </c>
      <c r="K710" s="9"/>
      <c r="L710" s="95"/>
      <c r="M710" s="95"/>
      <c r="N710" s="95"/>
      <c r="O710" s="95"/>
      <c r="P710" s="95"/>
      <c r="Q710" s="95">
        <f>4023848*J710</f>
        <v>16095392</v>
      </c>
      <c r="R710" s="95"/>
      <c r="S710" s="95"/>
      <c r="T710" s="95"/>
      <c r="U710" s="95"/>
      <c r="V710" s="95">
        <f>48*E710</f>
        <v>564432</v>
      </c>
      <c r="W710" s="95"/>
      <c r="X710" s="95">
        <f t="shared" si="133"/>
        <v>16659824</v>
      </c>
      <c r="Y710" s="9" t="s">
        <v>2659</v>
      </c>
      <c r="Z710" s="16">
        <v>0</v>
      </c>
      <c r="AA710" s="16">
        <v>0</v>
      </c>
      <c r="AB710" s="16">
        <v>0</v>
      </c>
      <c r="AC710" s="53">
        <f t="shared" si="134"/>
        <v>16659824</v>
      </c>
      <c r="AD710" s="55"/>
    </row>
    <row r="711" spans="1:30" s="6" customFormat="1" ht="93.75" customHeight="1" x14ac:dyDescent="0.25">
      <c r="A711" s="51">
        <f>IF(OR(D711=0,D711=""),"",COUNTA($D$471:D711))</f>
        <v>221</v>
      </c>
      <c r="B711" s="9" t="s">
        <v>2352</v>
      </c>
      <c r="C711" s="11" t="s">
        <v>655</v>
      </c>
      <c r="D711" s="16">
        <v>1974</v>
      </c>
      <c r="E711" s="95">
        <v>5829.1</v>
      </c>
      <c r="F711" s="95">
        <v>4455.2</v>
      </c>
      <c r="G711" s="95">
        <v>0</v>
      </c>
      <c r="H711" s="9" t="s">
        <v>729</v>
      </c>
      <c r="I711" s="9"/>
      <c r="J711" s="9"/>
      <c r="K711" s="9"/>
      <c r="L711" s="95"/>
      <c r="M711" s="95"/>
      <c r="N711" s="95"/>
      <c r="O711" s="95"/>
      <c r="P711" s="95"/>
      <c r="Q711" s="95"/>
      <c r="R711" s="95">
        <f>2338*E711</f>
        <v>13628435.800000001</v>
      </c>
      <c r="S711" s="95"/>
      <c r="T711" s="95"/>
      <c r="U711" s="95"/>
      <c r="V711" s="95"/>
      <c r="W711" s="95"/>
      <c r="X711" s="95">
        <f t="shared" si="133"/>
        <v>13628435.800000001</v>
      </c>
      <c r="Y711" s="9" t="s">
        <v>2659</v>
      </c>
      <c r="Z711" s="16">
        <v>0</v>
      </c>
      <c r="AA711" s="16">
        <v>0</v>
      </c>
      <c r="AB711" s="16">
        <v>0</v>
      </c>
      <c r="AC711" s="53">
        <f t="shared" si="134"/>
        <v>13628435.800000001</v>
      </c>
      <c r="AD711" s="55"/>
    </row>
    <row r="712" spans="1:30" s="6" customFormat="1" ht="93.75" customHeight="1" x14ac:dyDescent="0.25">
      <c r="A712" s="51">
        <f>IF(OR(D712=0,D712=""),"",COUNTA($D$471:D712))</f>
        <v>222</v>
      </c>
      <c r="B712" s="9" t="s">
        <v>2434</v>
      </c>
      <c r="C712" s="11" t="s">
        <v>2288</v>
      </c>
      <c r="D712" s="16">
        <v>1973</v>
      </c>
      <c r="E712" s="95">
        <v>7593.3</v>
      </c>
      <c r="F712" s="95">
        <v>5483.1</v>
      </c>
      <c r="G712" s="95">
        <v>1831</v>
      </c>
      <c r="H712" s="9" t="s">
        <v>729</v>
      </c>
      <c r="I712" s="9"/>
      <c r="J712" s="9"/>
      <c r="K712" s="9"/>
      <c r="L712" s="95"/>
      <c r="M712" s="95"/>
      <c r="N712" s="95"/>
      <c r="O712" s="95"/>
      <c r="P712" s="95"/>
      <c r="Q712" s="95"/>
      <c r="R712" s="95">
        <f>2338*E712</f>
        <v>17753135.400000002</v>
      </c>
      <c r="S712" s="95"/>
      <c r="T712" s="95"/>
      <c r="U712" s="95"/>
      <c r="V712" s="95"/>
      <c r="W712" s="95"/>
      <c r="X712" s="95">
        <f t="shared" si="133"/>
        <v>17753135.400000002</v>
      </c>
      <c r="Y712" s="9" t="s">
        <v>2659</v>
      </c>
      <c r="Z712" s="16">
        <v>0</v>
      </c>
      <c r="AA712" s="16">
        <v>0</v>
      </c>
      <c r="AB712" s="16">
        <v>0</v>
      </c>
      <c r="AC712" s="53">
        <f t="shared" si="134"/>
        <v>17753135.400000002</v>
      </c>
      <c r="AD712" s="55"/>
    </row>
    <row r="713" spans="1:30" s="6" customFormat="1" ht="93.75" customHeight="1" x14ac:dyDescent="0.25">
      <c r="A713" s="51">
        <f>IF(OR(D713=0,D713=""),"",COUNTA($D$471:D713))</f>
        <v>223</v>
      </c>
      <c r="B713" s="9" t="s">
        <v>2435</v>
      </c>
      <c r="C713" s="11" t="s">
        <v>2291</v>
      </c>
      <c r="D713" s="16">
        <v>1991</v>
      </c>
      <c r="E713" s="95">
        <v>3962.7</v>
      </c>
      <c r="F713" s="95">
        <v>2396.9</v>
      </c>
      <c r="G713" s="95">
        <v>12.5</v>
      </c>
      <c r="H713" s="9" t="s">
        <v>732</v>
      </c>
      <c r="I713" s="9"/>
      <c r="J713" s="9"/>
      <c r="K713" s="9"/>
      <c r="L713" s="95"/>
      <c r="M713" s="95"/>
      <c r="N713" s="95"/>
      <c r="O713" s="95"/>
      <c r="P713" s="95"/>
      <c r="Q713" s="95"/>
      <c r="R713" s="95">
        <f>876*E713</f>
        <v>3471325.1999999997</v>
      </c>
      <c r="S713" s="95"/>
      <c r="T713" s="95"/>
      <c r="U713" s="95"/>
      <c r="V713" s="95"/>
      <c r="W713" s="95"/>
      <c r="X713" s="95">
        <f t="shared" si="133"/>
        <v>3471325.1999999997</v>
      </c>
      <c r="Y713" s="9" t="s">
        <v>2659</v>
      </c>
      <c r="Z713" s="16">
        <v>0</v>
      </c>
      <c r="AA713" s="16">
        <v>0</v>
      </c>
      <c r="AB713" s="16">
        <v>0</v>
      </c>
      <c r="AC713" s="53">
        <f t="shared" si="134"/>
        <v>3471325.1999999997</v>
      </c>
      <c r="AD713" s="55"/>
    </row>
    <row r="714" spans="1:30" s="6" customFormat="1" ht="93.75" customHeight="1" x14ac:dyDescent="0.25">
      <c r="A714" s="51">
        <f>IF(OR(D714=0,D714=""),"",COUNTA($D$471:D714))</f>
        <v>224</v>
      </c>
      <c r="B714" s="9" t="s">
        <v>2436</v>
      </c>
      <c r="C714" s="11" t="s">
        <v>2292</v>
      </c>
      <c r="D714" s="16">
        <v>1987</v>
      </c>
      <c r="E714" s="95">
        <v>5272.45</v>
      </c>
      <c r="F714" s="95">
        <v>2260.3000000000002</v>
      </c>
      <c r="G714" s="95">
        <v>326.60000000000002</v>
      </c>
      <c r="H714" s="9" t="s">
        <v>732</v>
      </c>
      <c r="I714" s="9"/>
      <c r="J714" s="9"/>
      <c r="K714" s="9"/>
      <c r="L714" s="95"/>
      <c r="M714" s="95"/>
      <c r="N714" s="95"/>
      <c r="O714" s="95"/>
      <c r="P714" s="95"/>
      <c r="Q714" s="95"/>
      <c r="R714" s="95">
        <f>876*E714</f>
        <v>4618666.2</v>
      </c>
      <c r="S714" s="95"/>
      <c r="T714" s="95"/>
      <c r="U714" s="95"/>
      <c r="V714" s="95"/>
      <c r="W714" s="95"/>
      <c r="X714" s="95">
        <f t="shared" si="133"/>
        <v>4618666.2</v>
      </c>
      <c r="Y714" s="9" t="s">
        <v>2659</v>
      </c>
      <c r="Z714" s="16">
        <v>0</v>
      </c>
      <c r="AA714" s="16">
        <v>0</v>
      </c>
      <c r="AB714" s="16">
        <v>0</v>
      </c>
      <c r="AC714" s="53">
        <f t="shared" si="134"/>
        <v>4618666.2</v>
      </c>
      <c r="AD714" s="55"/>
    </row>
    <row r="715" spans="1:30" s="6" customFormat="1" ht="93.75" customHeight="1" x14ac:dyDescent="0.25">
      <c r="A715" s="51">
        <f>IF(OR(D715=0,D715=""),"",COUNTA($D$471:D715))</f>
        <v>225</v>
      </c>
      <c r="B715" s="9" t="s">
        <v>2437</v>
      </c>
      <c r="C715" s="11" t="s">
        <v>2293</v>
      </c>
      <c r="D715" s="16">
        <v>1972</v>
      </c>
      <c r="E715" s="95">
        <v>4589.5</v>
      </c>
      <c r="F715" s="95">
        <v>2898.3</v>
      </c>
      <c r="G715" s="95">
        <v>732</v>
      </c>
      <c r="H715" s="9" t="s">
        <v>729</v>
      </c>
      <c r="I715" s="9"/>
      <c r="J715" s="9"/>
      <c r="K715" s="9"/>
      <c r="L715" s="95"/>
      <c r="M715" s="95">
        <f>1207*E715</f>
        <v>5539526.5</v>
      </c>
      <c r="N715" s="95"/>
      <c r="O715" s="95">
        <f>855*E715</f>
        <v>3924022.5</v>
      </c>
      <c r="P715" s="95">
        <f>492*E715</f>
        <v>2258034</v>
      </c>
      <c r="Q715" s="95"/>
      <c r="R715" s="95"/>
      <c r="S715" s="95"/>
      <c r="T715" s="95"/>
      <c r="U715" s="95"/>
      <c r="V715" s="95"/>
      <c r="W715" s="95"/>
      <c r="X715" s="95">
        <f t="shared" si="133"/>
        <v>11721583</v>
      </c>
      <c r="Y715" s="9" t="s">
        <v>2659</v>
      </c>
      <c r="Z715" s="16">
        <v>0</v>
      </c>
      <c r="AA715" s="16">
        <v>0</v>
      </c>
      <c r="AB715" s="16">
        <v>0</v>
      </c>
      <c r="AC715" s="53">
        <f t="shared" si="134"/>
        <v>11721583</v>
      </c>
      <c r="AD715" s="55"/>
    </row>
    <row r="716" spans="1:30" s="6" customFormat="1" ht="93.75" customHeight="1" x14ac:dyDescent="0.25">
      <c r="A716" s="51">
        <f>IF(OR(D716=0,D716=""),"",COUNTA($D$471:D716))</f>
        <v>226</v>
      </c>
      <c r="B716" s="9" t="s">
        <v>2438</v>
      </c>
      <c r="C716" s="11" t="s">
        <v>2294</v>
      </c>
      <c r="D716" s="16">
        <v>1976</v>
      </c>
      <c r="E716" s="95">
        <v>2351.6</v>
      </c>
      <c r="F716" s="95">
        <v>1547.5</v>
      </c>
      <c r="G716" s="95">
        <v>278.39999999999998</v>
      </c>
      <c r="H716" s="9" t="s">
        <v>729</v>
      </c>
      <c r="I716" s="9"/>
      <c r="J716" s="9"/>
      <c r="K716" s="9"/>
      <c r="L716" s="95"/>
      <c r="M716" s="95"/>
      <c r="N716" s="95"/>
      <c r="O716" s="95"/>
      <c r="P716" s="95"/>
      <c r="Q716" s="95"/>
      <c r="R716" s="95">
        <f>2338*E716</f>
        <v>5498040.7999999998</v>
      </c>
      <c r="S716" s="95"/>
      <c r="T716" s="95"/>
      <c r="U716" s="95"/>
      <c r="V716" s="95"/>
      <c r="W716" s="95"/>
      <c r="X716" s="95">
        <f t="shared" si="133"/>
        <v>5498040.7999999998</v>
      </c>
      <c r="Y716" s="9" t="s">
        <v>2659</v>
      </c>
      <c r="Z716" s="16">
        <v>0</v>
      </c>
      <c r="AA716" s="16">
        <v>0</v>
      </c>
      <c r="AB716" s="16">
        <v>0</v>
      </c>
      <c r="AC716" s="53">
        <f t="shared" si="134"/>
        <v>5498040.7999999998</v>
      </c>
      <c r="AD716" s="55"/>
    </row>
    <row r="717" spans="1:30" s="6" customFormat="1" ht="93.75" customHeight="1" x14ac:dyDescent="0.25">
      <c r="A717" s="51">
        <f>IF(OR(D717=0,D717=""),"",COUNTA($D$471:D717))</f>
        <v>227</v>
      </c>
      <c r="B717" s="9" t="s">
        <v>2353</v>
      </c>
      <c r="C717" s="11" t="s">
        <v>277</v>
      </c>
      <c r="D717" s="16">
        <v>1999</v>
      </c>
      <c r="E717" s="95">
        <v>7701.5</v>
      </c>
      <c r="F717" s="95">
        <v>4877.05</v>
      </c>
      <c r="G717" s="95">
        <v>0</v>
      </c>
      <c r="H717" s="9" t="s">
        <v>732</v>
      </c>
      <c r="I717" s="9"/>
      <c r="J717" s="9"/>
      <c r="K717" s="9"/>
      <c r="L717" s="95"/>
      <c r="M717" s="95"/>
      <c r="N717" s="95"/>
      <c r="O717" s="95"/>
      <c r="P717" s="95"/>
      <c r="Q717" s="95"/>
      <c r="R717" s="95">
        <f t="shared" ref="R717:R726" si="135">876*E717</f>
        <v>6746514</v>
      </c>
      <c r="S717" s="95"/>
      <c r="T717" s="95"/>
      <c r="U717" s="95"/>
      <c r="V717" s="95"/>
      <c r="W717" s="95"/>
      <c r="X717" s="95">
        <f t="shared" si="133"/>
        <v>6746514</v>
      </c>
      <c r="Y717" s="9" t="s">
        <v>2659</v>
      </c>
      <c r="Z717" s="16">
        <v>0</v>
      </c>
      <c r="AA717" s="16">
        <v>0</v>
      </c>
      <c r="AB717" s="16">
        <v>0</v>
      </c>
      <c r="AC717" s="53">
        <f t="shared" si="134"/>
        <v>6746514</v>
      </c>
      <c r="AD717" s="55"/>
    </row>
    <row r="718" spans="1:30" s="6" customFormat="1" ht="93.75" customHeight="1" x14ac:dyDescent="0.25">
      <c r="A718" s="51">
        <f>IF(OR(D718=0,D718=""),"",COUNTA($D$471:D718))</f>
        <v>228</v>
      </c>
      <c r="B718" s="9" t="s">
        <v>2354</v>
      </c>
      <c r="C718" s="11" t="s">
        <v>270</v>
      </c>
      <c r="D718" s="16">
        <v>1998</v>
      </c>
      <c r="E718" s="95">
        <v>4929.3</v>
      </c>
      <c r="F718" s="95">
        <v>3824.3</v>
      </c>
      <c r="G718" s="95">
        <v>51.2</v>
      </c>
      <c r="H718" s="9" t="s">
        <v>732</v>
      </c>
      <c r="I718" s="9"/>
      <c r="J718" s="9"/>
      <c r="K718" s="9"/>
      <c r="L718" s="95"/>
      <c r="M718" s="95"/>
      <c r="N718" s="95"/>
      <c r="O718" s="95"/>
      <c r="P718" s="95"/>
      <c r="Q718" s="95"/>
      <c r="R718" s="95">
        <f t="shared" si="135"/>
        <v>4318066.8</v>
      </c>
      <c r="S718" s="95"/>
      <c r="T718" s="95"/>
      <c r="U718" s="95"/>
      <c r="V718" s="95"/>
      <c r="W718" s="95"/>
      <c r="X718" s="95">
        <f t="shared" si="133"/>
        <v>4318066.8</v>
      </c>
      <c r="Y718" s="9" t="s">
        <v>2659</v>
      </c>
      <c r="Z718" s="16">
        <v>0</v>
      </c>
      <c r="AA718" s="16">
        <v>0</v>
      </c>
      <c r="AB718" s="16">
        <v>0</v>
      </c>
      <c r="AC718" s="53">
        <f t="shared" si="134"/>
        <v>4318066.8</v>
      </c>
      <c r="AD718" s="55"/>
    </row>
    <row r="719" spans="1:30" s="6" customFormat="1" ht="93.75" customHeight="1" x14ac:dyDescent="0.25">
      <c r="A719" s="51">
        <f>IF(OR(D719=0,D719=""),"",COUNTA($D$471:D719))</f>
        <v>229</v>
      </c>
      <c r="B719" s="9" t="s">
        <v>2439</v>
      </c>
      <c r="C719" s="11" t="s">
        <v>2295</v>
      </c>
      <c r="D719" s="16">
        <v>1979</v>
      </c>
      <c r="E719" s="95">
        <v>8259.2000000000007</v>
      </c>
      <c r="F719" s="95">
        <v>5599.7</v>
      </c>
      <c r="G719" s="95">
        <v>756.1</v>
      </c>
      <c r="H719" s="9" t="s">
        <v>732</v>
      </c>
      <c r="I719" s="9"/>
      <c r="J719" s="9"/>
      <c r="K719" s="9"/>
      <c r="L719" s="95"/>
      <c r="M719" s="95"/>
      <c r="N719" s="95"/>
      <c r="O719" s="95"/>
      <c r="P719" s="95"/>
      <c r="Q719" s="95"/>
      <c r="R719" s="95">
        <f t="shared" si="135"/>
        <v>7235059.2000000002</v>
      </c>
      <c r="S719" s="95"/>
      <c r="T719" s="95"/>
      <c r="U719" s="95"/>
      <c r="V719" s="95"/>
      <c r="W719" s="95"/>
      <c r="X719" s="95">
        <f t="shared" si="133"/>
        <v>7235059.2000000002</v>
      </c>
      <c r="Y719" s="9" t="s">
        <v>2659</v>
      </c>
      <c r="Z719" s="16">
        <v>0</v>
      </c>
      <c r="AA719" s="16">
        <v>0</v>
      </c>
      <c r="AB719" s="16">
        <v>0</v>
      </c>
      <c r="AC719" s="53">
        <f t="shared" si="134"/>
        <v>7235059.2000000002</v>
      </c>
      <c r="AD719" s="55"/>
    </row>
    <row r="720" spans="1:30" s="6" customFormat="1" ht="93.75" customHeight="1" x14ac:dyDescent="0.25">
      <c r="A720" s="51">
        <f>IF(OR(D720=0,D720=""),"",COUNTA($D$471:D720))</f>
        <v>230</v>
      </c>
      <c r="B720" s="9" t="s">
        <v>2440</v>
      </c>
      <c r="C720" s="11" t="s">
        <v>2296</v>
      </c>
      <c r="D720" s="16">
        <v>1988</v>
      </c>
      <c r="E720" s="95">
        <v>9163</v>
      </c>
      <c r="F720" s="95">
        <v>7582.7</v>
      </c>
      <c r="G720" s="95">
        <v>0</v>
      </c>
      <c r="H720" s="9" t="s">
        <v>732</v>
      </c>
      <c r="I720" s="9"/>
      <c r="J720" s="9"/>
      <c r="K720" s="9"/>
      <c r="L720" s="95"/>
      <c r="M720" s="95"/>
      <c r="N720" s="95"/>
      <c r="O720" s="95"/>
      <c r="P720" s="95"/>
      <c r="Q720" s="95"/>
      <c r="R720" s="95">
        <f t="shared" si="135"/>
        <v>8026788</v>
      </c>
      <c r="S720" s="95"/>
      <c r="T720" s="95"/>
      <c r="U720" s="95"/>
      <c r="V720" s="95"/>
      <c r="W720" s="95"/>
      <c r="X720" s="95">
        <f t="shared" si="133"/>
        <v>8026788</v>
      </c>
      <c r="Y720" s="9" t="s">
        <v>2659</v>
      </c>
      <c r="Z720" s="16">
        <v>0</v>
      </c>
      <c r="AA720" s="16">
        <v>0</v>
      </c>
      <c r="AB720" s="16">
        <v>0</v>
      </c>
      <c r="AC720" s="53">
        <f t="shared" si="134"/>
        <v>8026788</v>
      </c>
      <c r="AD720" s="55"/>
    </row>
    <row r="721" spans="1:30" s="6" customFormat="1" ht="93.75" customHeight="1" x14ac:dyDescent="0.25">
      <c r="A721" s="51">
        <f>IF(OR(D721=0,D721=""),"",COUNTA($D$471:D721))</f>
        <v>231</v>
      </c>
      <c r="B721" s="9" t="s">
        <v>1769</v>
      </c>
      <c r="C721" s="11" t="s">
        <v>1631</v>
      </c>
      <c r="D721" s="16">
        <v>1993</v>
      </c>
      <c r="E721" s="95">
        <v>5825.79</v>
      </c>
      <c r="F721" s="95">
        <v>3818.89</v>
      </c>
      <c r="G721" s="95">
        <v>191.1</v>
      </c>
      <c r="H721" s="9" t="s">
        <v>732</v>
      </c>
      <c r="I721" s="9"/>
      <c r="J721" s="9"/>
      <c r="K721" s="9"/>
      <c r="L721" s="95"/>
      <c r="M721" s="95"/>
      <c r="N721" s="95"/>
      <c r="O721" s="95"/>
      <c r="P721" s="95"/>
      <c r="Q721" s="95"/>
      <c r="R721" s="95">
        <f t="shared" si="135"/>
        <v>5103392.04</v>
      </c>
      <c r="S721" s="95"/>
      <c r="T721" s="95"/>
      <c r="U721" s="95"/>
      <c r="V721" s="95"/>
      <c r="W721" s="95"/>
      <c r="X721" s="95">
        <f t="shared" si="133"/>
        <v>5103392.04</v>
      </c>
      <c r="Y721" s="9" t="s">
        <v>2659</v>
      </c>
      <c r="Z721" s="16">
        <v>0</v>
      </c>
      <c r="AA721" s="16">
        <v>0</v>
      </c>
      <c r="AB721" s="16">
        <v>0</v>
      </c>
      <c r="AC721" s="53">
        <f t="shared" si="134"/>
        <v>5103392.04</v>
      </c>
      <c r="AD721" s="55"/>
    </row>
    <row r="722" spans="1:30" s="6" customFormat="1" ht="93.75" customHeight="1" x14ac:dyDescent="0.25">
      <c r="A722" s="51">
        <f>IF(OR(D722=0,D722=""),"",COUNTA($D$471:D722))</f>
        <v>232</v>
      </c>
      <c r="B722" s="9" t="s">
        <v>1098</v>
      </c>
      <c r="C722" s="11" t="s">
        <v>252</v>
      </c>
      <c r="D722" s="16">
        <v>1996</v>
      </c>
      <c r="E722" s="95">
        <v>6451.5</v>
      </c>
      <c r="F722" s="95">
        <v>4070</v>
      </c>
      <c r="G722" s="95">
        <v>0</v>
      </c>
      <c r="H722" s="9" t="s">
        <v>732</v>
      </c>
      <c r="I722" s="9"/>
      <c r="J722" s="9"/>
      <c r="K722" s="9"/>
      <c r="L722" s="95"/>
      <c r="M722" s="95"/>
      <c r="N722" s="95"/>
      <c r="O722" s="95"/>
      <c r="P722" s="95"/>
      <c r="Q722" s="95"/>
      <c r="R722" s="95">
        <f t="shared" si="135"/>
        <v>5651514</v>
      </c>
      <c r="S722" s="95"/>
      <c r="T722" s="95"/>
      <c r="U722" s="95"/>
      <c r="V722" s="95"/>
      <c r="W722" s="95"/>
      <c r="X722" s="95">
        <f t="shared" ref="X722:X784" si="136">L722+M722+N722+O722+P722+Q722+R722+S722+T722+U722+V722+W722</f>
        <v>5651514</v>
      </c>
      <c r="Y722" s="9" t="s">
        <v>2659</v>
      </c>
      <c r="Z722" s="16">
        <v>0</v>
      </c>
      <c r="AA722" s="16">
        <v>0</v>
      </c>
      <c r="AB722" s="16">
        <v>0</v>
      </c>
      <c r="AC722" s="53">
        <f t="shared" ref="AC722:AC784" si="137">X722-(Z722+AA722+AB722)</f>
        <v>5651514</v>
      </c>
      <c r="AD722" s="55"/>
    </row>
    <row r="723" spans="1:30" s="6" customFormat="1" ht="93.75" customHeight="1" x14ac:dyDescent="0.25">
      <c r="A723" s="51">
        <f>IF(OR(D723=0,D723=""),"",COUNTA($D$471:D723))</f>
        <v>233</v>
      </c>
      <c r="B723" s="9" t="s">
        <v>1772</v>
      </c>
      <c r="C723" s="11" t="s">
        <v>1647</v>
      </c>
      <c r="D723" s="16">
        <v>1989</v>
      </c>
      <c r="E723" s="95">
        <v>10149.6</v>
      </c>
      <c r="F723" s="95">
        <v>7812.7</v>
      </c>
      <c r="G723" s="95">
        <v>93.7</v>
      </c>
      <c r="H723" s="9" t="s">
        <v>732</v>
      </c>
      <c r="I723" s="9"/>
      <c r="J723" s="9"/>
      <c r="K723" s="9"/>
      <c r="L723" s="95"/>
      <c r="M723" s="95"/>
      <c r="N723" s="95"/>
      <c r="O723" s="95"/>
      <c r="P723" s="95"/>
      <c r="Q723" s="95"/>
      <c r="R723" s="95">
        <f t="shared" si="135"/>
        <v>8891049.5999999996</v>
      </c>
      <c r="S723" s="95"/>
      <c r="T723" s="95"/>
      <c r="U723" s="95"/>
      <c r="V723" s="95"/>
      <c r="W723" s="95"/>
      <c r="X723" s="95">
        <f t="shared" si="136"/>
        <v>8891049.5999999996</v>
      </c>
      <c r="Y723" s="9" t="s">
        <v>2659</v>
      </c>
      <c r="Z723" s="16">
        <v>0</v>
      </c>
      <c r="AA723" s="16">
        <v>0</v>
      </c>
      <c r="AB723" s="16">
        <v>0</v>
      </c>
      <c r="AC723" s="53">
        <f t="shared" si="137"/>
        <v>8891049.5999999996</v>
      </c>
      <c r="AD723" s="55"/>
    </row>
    <row r="724" spans="1:30" s="6" customFormat="1" ht="93.75" customHeight="1" x14ac:dyDescent="0.25">
      <c r="A724" s="51">
        <f>IF(OR(D724=0,D724=""),"",COUNTA($D$471:D724))</f>
        <v>234</v>
      </c>
      <c r="B724" s="9" t="s">
        <v>1773</v>
      </c>
      <c r="C724" s="11" t="s">
        <v>1648</v>
      </c>
      <c r="D724" s="16">
        <v>1989</v>
      </c>
      <c r="E724" s="95">
        <v>10256.6</v>
      </c>
      <c r="F724" s="95">
        <v>7778.5</v>
      </c>
      <c r="G724" s="95">
        <v>0</v>
      </c>
      <c r="H724" s="9" t="s">
        <v>732</v>
      </c>
      <c r="I724" s="9"/>
      <c r="J724" s="9"/>
      <c r="K724" s="9"/>
      <c r="L724" s="95"/>
      <c r="M724" s="95"/>
      <c r="N724" s="95"/>
      <c r="O724" s="95"/>
      <c r="P724" s="95"/>
      <c r="Q724" s="95"/>
      <c r="R724" s="95">
        <f t="shared" si="135"/>
        <v>8984781.5999999996</v>
      </c>
      <c r="S724" s="95"/>
      <c r="T724" s="95"/>
      <c r="U724" s="95"/>
      <c r="V724" s="95"/>
      <c r="W724" s="95"/>
      <c r="X724" s="95">
        <f t="shared" si="136"/>
        <v>8984781.5999999996</v>
      </c>
      <c r="Y724" s="9" t="s">
        <v>2659</v>
      </c>
      <c r="Z724" s="16">
        <v>0</v>
      </c>
      <c r="AA724" s="16">
        <v>0</v>
      </c>
      <c r="AB724" s="16">
        <v>0</v>
      </c>
      <c r="AC724" s="53">
        <f t="shared" si="137"/>
        <v>8984781.5999999996</v>
      </c>
      <c r="AD724" s="55"/>
    </row>
    <row r="725" spans="1:30" s="6" customFormat="1" ht="93.75" customHeight="1" x14ac:dyDescent="0.25">
      <c r="A725" s="51">
        <f>IF(OR(D725=0,D725=""),"",COUNTA($D$471:D725))</f>
        <v>235</v>
      </c>
      <c r="B725" s="9" t="s">
        <v>2441</v>
      </c>
      <c r="C725" s="11" t="s">
        <v>2297</v>
      </c>
      <c r="D725" s="16">
        <v>1968</v>
      </c>
      <c r="E725" s="95">
        <v>8981.7999999999993</v>
      </c>
      <c r="F725" s="95">
        <v>6217.8</v>
      </c>
      <c r="G725" s="95">
        <v>1919.7</v>
      </c>
      <c r="H725" s="9" t="s">
        <v>732</v>
      </c>
      <c r="I725" s="9"/>
      <c r="J725" s="9"/>
      <c r="K725" s="9"/>
      <c r="L725" s="95"/>
      <c r="M725" s="95"/>
      <c r="N725" s="95"/>
      <c r="O725" s="95"/>
      <c r="P725" s="95"/>
      <c r="Q725" s="95"/>
      <c r="R725" s="95">
        <f t="shared" si="135"/>
        <v>7868056.7999999998</v>
      </c>
      <c r="S725" s="95"/>
      <c r="T725" s="95"/>
      <c r="U725" s="95"/>
      <c r="V725" s="95"/>
      <c r="W725" s="95"/>
      <c r="X725" s="95">
        <f t="shared" si="136"/>
        <v>7868056.7999999998</v>
      </c>
      <c r="Y725" s="9" t="s">
        <v>2659</v>
      </c>
      <c r="Z725" s="16">
        <v>0</v>
      </c>
      <c r="AA725" s="16">
        <v>0</v>
      </c>
      <c r="AB725" s="16">
        <v>0</v>
      </c>
      <c r="AC725" s="53">
        <f t="shared" si="137"/>
        <v>7868056.7999999998</v>
      </c>
      <c r="AD725" s="55"/>
    </row>
    <row r="726" spans="1:30" s="6" customFormat="1" ht="93.75" customHeight="1" x14ac:dyDescent="0.25">
      <c r="A726" s="51">
        <f>IF(OR(D726=0,D726=""),"",COUNTA($D$471:D726))</f>
        <v>236</v>
      </c>
      <c r="B726" s="9" t="s">
        <v>1784</v>
      </c>
      <c r="C726" s="11" t="s">
        <v>1654</v>
      </c>
      <c r="D726" s="16">
        <v>1988</v>
      </c>
      <c r="E726" s="95">
        <v>11379.1</v>
      </c>
      <c r="F726" s="95">
        <v>8532.7999999999993</v>
      </c>
      <c r="G726" s="95">
        <v>0</v>
      </c>
      <c r="H726" s="9" t="s">
        <v>732</v>
      </c>
      <c r="I726" s="9"/>
      <c r="J726" s="9"/>
      <c r="K726" s="9"/>
      <c r="L726" s="95"/>
      <c r="M726" s="95"/>
      <c r="N726" s="95"/>
      <c r="O726" s="95"/>
      <c r="P726" s="95"/>
      <c r="Q726" s="95"/>
      <c r="R726" s="95">
        <f t="shared" si="135"/>
        <v>9968091.5999999996</v>
      </c>
      <c r="S726" s="95"/>
      <c r="T726" s="95"/>
      <c r="U726" s="95"/>
      <c r="V726" s="95"/>
      <c r="W726" s="95"/>
      <c r="X726" s="95">
        <f t="shared" si="136"/>
        <v>9968091.5999999996</v>
      </c>
      <c r="Y726" s="9" t="s">
        <v>2659</v>
      </c>
      <c r="Z726" s="16">
        <v>0</v>
      </c>
      <c r="AA726" s="16">
        <v>0</v>
      </c>
      <c r="AB726" s="16">
        <v>0</v>
      </c>
      <c r="AC726" s="53">
        <f t="shared" si="137"/>
        <v>9968091.5999999996</v>
      </c>
      <c r="AD726" s="55"/>
    </row>
    <row r="727" spans="1:30" s="6" customFormat="1" ht="93.75" customHeight="1" x14ac:dyDescent="0.25">
      <c r="A727" s="51">
        <f>IF(OR(D727=0,D727=""),"",COUNTA($D$471:D727))</f>
        <v>237</v>
      </c>
      <c r="B727" s="9" t="s">
        <v>2442</v>
      </c>
      <c r="C727" s="11" t="s">
        <v>2298</v>
      </c>
      <c r="D727" s="16">
        <v>1992</v>
      </c>
      <c r="E727" s="95">
        <v>7588.9</v>
      </c>
      <c r="F727" s="95">
        <v>3946.55</v>
      </c>
      <c r="G727" s="95">
        <v>47.8</v>
      </c>
      <c r="H727" s="9" t="s">
        <v>729</v>
      </c>
      <c r="I727" s="9"/>
      <c r="J727" s="9"/>
      <c r="K727" s="9"/>
      <c r="L727" s="95"/>
      <c r="M727" s="95"/>
      <c r="N727" s="95"/>
      <c r="O727" s="95"/>
      <c r="P727" s="95"/>
      <c r="Q727" s="95"/>
      <c r="R727" s="95">
        <f>2338*E727</f>
        <v>17742848.199999999</v>
      </c>
      <c r="S727" s="95"/>
      <c r="T727" s="95"/>
      <c r="U727" s="95"/>
      <c r="V727" s="95"/>
      <c r="W727" s="95"/>
      <c r="X727" s="95">
        <f t="shared" si="136"/>
        <v>17742848.199999999</v>
      </c>
      <c r="Y727" s="9" t="s">
        <v>2659</v>
      </c>
      <c r="Z727" s="16">
        <v>0</v>
      </c>
      <c r="AA727" s="16">
        <v>0</v>
      </c>
      <c r="AB727" s="16">
        <v>0</v>
      </c>
      <c r="AC727" s="53">
        <f t="shared" si="137"/>
        <v>17742848.199999999</v>
      </c>
      <c r="AD727" s="55"/>
    </row>
    <row r="728" spans="1:30" s="6" customFormat="1" ht="93.75" customHeight="1" x14ac:dyDescent="0.25">
      <c r="A728" s="51">
        <f>IF(OR(D728=0,D728=""),"",COUNTA($D$471:D728))</f>
        <v>238</v>
      </c>
      <c r="B728" s="9" t="s">
        <v>2443</v>
      </c>
      <c r="C728" s="11" t="s">
        <v>2299</v>
      </c>
      <c r="D728" s="16">
        <v>1985</v>
      </c>
      <c r="E728" s="95">
        <v>12503.1</v>
      </c>
      <c r="F728" s="95">
        <v>9455.5</v>
      </c>
      <c r="G728" s="95">
        <v>0</v>
      </c>
      <c r="H728" s="9" t="s">
        <v>732</v>
      </c>
      <c r="I728" s="9"/>
      <c r="J728" s="9"/>
      <c r="K728" s="9"/>
      <c r="L728" s="95"/>
      <c r="M728" s="95"/>
      <c r="N728" s="95"/>
      <c r="O728" s="95"/>
      <c r="P728" s="95"/>
      <c r="Q728" s="95"/>
      <c r="R728" s="95">
        <f>876*E728</f>
        <v>10952715.6</v>
      </c>
      <c r="S728" s="95"/>
      <c r="T728" s="95"/>
      <c r="U728" s="95"/>
      <c r="V728" s="95"/>
      <c r="W728" s="95"/>
      <c r="X728" s="95">
        <f t="shared" si="136"/>
        <v>10952715.6</v>
      </c>
      <c r="Y728" s="9" t="s">
        <v>2659</v>
      </c>
      <c r="Z728" s="16">
        <v>0</v>
      </c>
      <c r="AA728" s="16">
        <v>0</v>
      </c>
      <c r="AB728" s="16">
        <v>0</v>
      </c>
      <c r="AC728" s="53">
        <f t="shared" si="137"/>
        <v>10952715.6</v>
      </c>
      <c r="AD728" s="55"/>
    </row>
    <row r="729" spans="1:30" s="6" customFormat="1" ht="93.75" customHeight="1" x14ac:dyDescent="0.25">
      <c r="A729" s="51">
        <f>IF(OR(D729=0,D729=""),"",COUNTA($D$471:D729))</f>
        <v>239</v>
      </c>
      <c r="B729" s="9" t="s">
        <v>2444</v>
      </c>
      <c r="C729" s="11" t="s">
        <v>2300</v>
      </c>
      <c r="D729" s="16">
        <v>1985</v>
      </c>
      <c r="E729" s="95">
        <v>7611.3</v>
      </c>
      <c r="F729" s="95">
        <v>5526</v>
      </c>
      <c r="G729" s="95">
        <v>2085.3000000000002</v>
      </c>
      <c r="H729" s="9" t="s">
        <v>732</v>
      </c>
      <c r="I729" s="9"/>
      <c r="J729" s="9"/>
      <c r="K729" s="9"/>
      <c r="L729" s="95"/>
      <c r="M729" s="95"/>
      <c r="N729" s="95"/>
      <c r="O729" s="95"/>
      <c r="P729" s="95"/>
      <c r="Q729" s="95"/>
      <c r="R729" s="95">
        <f>876*E729</f>
        <v>6667498.7999999998</v>
      </c>
      <c r="S729" s="95"/>
      <c r="T729" s="95"/>
      <c r="U729" s="95"/>
      <c r="V729" s="95"/>
      <c r="W729" s="95"/>
      <c r="X729" s="95">
        <f t="shared" si="136"/>
        <v>6667498.7999999998</v>
      </c>
      <c r="Y729" s="9" t="s">
        <v>2659</v>
      </c>
      <c r="Z729" s="16">
        <v>0</v>
      </c>
      <c r="AA729" s="16">
        <v>0</v>
      </c>
      <c r="AB729" s="16">
        <v>0</v>
      </c>
      <c r="AC729" s="53">
        <f t="shared" si="137"/>
        <v>6667498.7999999998</v>
      </c>
      <c r="AD729" s="55"/>
    </row>
    <row r="730" spans="1:30" s="6" customFormat="1" ht="93.75" customHeight="1" x14ac:dyDescent="0.25">
      <c r="A730" s="51">
        <f>IF(OR(D730=0,D730=""),"",COUNTA($D$471:D730))</f>
        <v>240</v>
      </c>
      <c r="B730" s="9" t="s">
        <v>2445</v>
      </c>
      <c r="C730" s="11" t="s">
        <v>2301</v>
      </c>
      <c r="D730" s="16">
        <v>1975</v>
      </c>
      <c r="E730" s="95">
        <v>3681.9</v>
      </c>
      <c r="F730" s="95">
        <v>2847.3</v>
      </c>
      <c r="G730" s="95">
        <v>0</v>
      </c>
      <c r="H730" s="9" t="s">
        <v>729</v>
      </c>
      <c r="I730" s="9"/>
      <c r="J730" s="9"/>
      <c r="K730" s="9"/>
      <c r="L730" s="95"/>
      <c r="M730" s="95">
        <f>1207*E730</f>
        <v>4444053.3</v>
      </c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>
        <f t="shared" si="136"/>
        <v>4444053.3</v>
      </c>
      <c r="Y730" s="9" t="s">
        <v>2659</v>
      </c>
      <c r="Z730" s="16">
        <v>0</v>
      </c>
      <c r="AA730" s="16">
        <v>0</v>
      </c>
      <c r="AB730" s="16">
        <v>0</v>
      </c>
      <c r="AC730" s="53">
        <f t="shared" si="137"/>
        <v>4444053.3</v>
      </c>
      <c r="AD730" s="55"/>
    </row>
    <row r="731" spans="1:30" s="6" customFormat="1" ht="93.75" customHeight="1" x14ac:dyDescent="0.25">
      <c r="A731" s="51">
        <f>IF(OR(D731=0,D731=""),"",COUNTA($D$471:D731))</f>
        <v>241</v>
      </c>
      <c r="B731" s="9" t="s">
        <v>1063</v>
      </c>
      <c r="C731" s="11" t="s">
        <v>771</v>
      </c>
      <c r="D731" s="16">
        <v>1993</v>
      </c>
      <c r="E731" s="95">
        <v>5418</v>
      </c>
      <c r="F731" s="95">
        <v>3323.1</v>
      </c>
      <c r="G731" s="95">
        <v>0</v>
      </c>
      <c r="H731" s="9" t="s">
        <v>737</v>
      </c>
      <c r="I731" s="9"/>
      <c r="J731" s="9"/>
      <c r="K731" s="9"/>
      <c r="L731" s="95"/>
      <c r="M731" s="95"/>
      <c r="N731" s="95"/>
      <c r="O731" s="95"/>
      <c r="P731" s="95">
        <f>484*E731</f>
        <v>2622312</v>
      </c>
      <c r="Q731" s="95"/>
      <c r="R731" s="95"/>
      <c r="S731" s="95"/>
      <c r="T731" s="95"/>
      <c r="U731" s="95"/>
      <c r="V731" s="95"/>
      <c r="W731" s="95"/>
      <c r="X731" s="95">
        <f t="shared" si="136"/>
        <v>2622312</v>
      </c>
      <c r="Y731" s="9" t="s">
        <v>2659</v>
      </c>
      <c r="Z731" s="16">
        <v>0</v>
      </c>
      <c r="AA731" s="16">
        <v>0</v>
      </c>
      <c r="AB731" s="16">
        <v>0</v>
      </c>
      <c r="AC731" s="53">
        <f t="shared" si="137"/>
        <v>2622312</v>
      </c>
      <c r="AD731" s="55"/>
    </row>
    <row r="732" spans="1:30" s="6" customFormat="1" ht="93.75" customHeight="1" x14ac:dyDescent="0.25">
      <c r="A732" s="51">
        <f>IF(OR(D732=0,D732=""),"",COUNTA($D$471:D732))</f>
        <v>242</v>
      </c>
      <c r="B732" s="9" t="s">
        <v>1088</v>
      </c>
      <c r="C732" s="11" t="s">
        <v>156</v>
      </c>
      <c r="D732" s="16">
        <v>1978</v>
      </c>
      <c r="E732" s="95">
        <v>3871.1</v>
      </c>
      <c r="F732" s="95">
        <v>3708</v>
      </c>
      <c r="G732" s="95">
        <v>0</v>
      </c>
      <c r="H732" s="9" t="s">
        <v>735</v>
      </c>
      <c r="I732" s="9"/>
      <c r="J732" s="9"/>
      <c r="K732" s="9"/>
      <c r="L732" s="95"/>
      <c r="M732" s="95"/>
      <c r="N732" s="95"/>
      <c r="O732" s="95">
        <f>926*E732</f>
        <v>3584638.6</v>
      </c>
      <c r="P732" s="95">
        <f>484*E732</f>
        <v>1873612.4</v>
      </c>
      <c r="Q732" s="95"/>
      <c r="R732" s="95"/>
      <c r="S732" s="95"/>
      <c r="T732" s="95"/>
      <c r="U732" s="95"/>
      <c r="V732" s="95"/>
      <c r="W732" s="95"/>
      <c r="X732" s="95">
        <f t="shared" si="136"/>
        <v>5458251</v>
      </c>
      <c r="Y732" s="9" t="s">
        <v>2659</v>
      </c>
      <c r="Z732" s="16">
        <v>0</v>
      </c>
      <c r="AA732" s="16">
        <v>0</v>
      </c>
      <c r="AB732" s="16">
        <v>0</v>
      </c>
      <c r="AC732" s="53">
        <f t="shared" si="137"/>
        <v>5458251</v>
      </c>
      <c r="AD732" s="55"/>
    </row>
    <row r="733" spans="1:30" s="6" customFormat="1" ht="93.75" customHeight="1" x14ac:dyDescent="0.25">
      <c r="A733" s="51">
        <f>IF(OR(D733=0,D733=""),"",COUNTA($D$471:D733))</f>
        <v>243</v>
      </c>
      <c r="B733" s="9" t="s">
        <v>2355</v>
      </c>
      <c r="C733" s="11" t="s">
        <v>1526</v>
      </c>
      <c r="D733" s="16">
        <v>1985</v>
      </c>
      <c r="E733" s="95">
        <v>5503.8</v>
      </c>
      <c r="F733" s="95">
        <v>4048</v>
      </c>
      <c r="G733" s="95">
        <v>0</v>
      </c>
      <c r="H733" s="9" t="s">
        <v>729</v>
      </c>
      <c r="I733" s="9"/>
      <c r="J733" s="9"/>
      <c r="K733" s="9"/>
      <c r="L733" s="95"/>
      <c r="M733" s="95"/>
      <c r="N733" s="95"/>
      <c r="O733" s="95"/>
      <c r="P733" s="95"/>
      <c r="Q733" s="95"/>
      <c r="R733" s="95"/>
      <c r="S733" s="95"/>
      <c r="T733" s="95">
        <f>2771*E733</f>
        <v>15251029.800000001</v>
      </c>
      <c r="U733" s="95">
        <f>102*E733</f>
        <v>561387.6</v>
      </c>
      <c r="V733" s="95"/>
      <c r="W733" s="95"/>
      <c r="X733" s="95">
        <f t="shared" si="136"/>
        <v>15812417.4</v>
      </c>
      <c r="Y733" s="9" t="s">
        <v>2659</v>
      </c>
      <c r="Z733" s="16">
        <v>0</v>
      </c>
      <c r="AA733" s="16">
        <v>0</v>
      </c>
      <c r="AB733" s="16">
        <v>0</v>
      </c>
      <c r="AC733" s="53">
        <f t="shared" si="137"/>
        <v>15812417.4</v>
      </c>
      <c r="AD733" s="55"/>
    </row>
    <row r="734" spans="1:30" s="6" customFormat="1" ht="93.75" customHeight="1" x14ac:dyDescent="0.25">
      <c r="A734" s="51">
        <f>IF(OR(D734=0,D734=""),"",COUNTA($D$471:D734))</f>
        <v>244</v>
      </c>
      <c r="B734" s="9" t="s">
        <v>1270</v>
      </c>
      <c r="C734" s="11" t="s">
        <v>108</v>
      </c>
      <c r="D734" s="16">
        <v>1972</v>
      </c>
      <c r="E734" s="95">
        <v>2531.5</v>
      </c>
      <c r="F734" s="95">
        <v>1556.1</v>
      </c>
      <c r="G734" s="95">
        <v>764.7</v>
      </c>
      <c r="H734" s="9" t="s">
        <v>732</v>
      </c>
      <c r="I734" s="9"/>
      <c r="J734" s="9"/>
      <c r="K734" s="9"/>
      <c r="L734" s="95"/>
      <c r="M734" s="95"/>
      <c r="N734" s="95"/>
      <c r="O734" s="95"/>
      <c r="P734" s="95"/>
      <c r="Q734" s="95"/>
      <c r="R734" s="95">
        <f>876*E734</f>
        <v>2217594</v>
      </c>
      <c r="S734" s="95"/>
      <c r="T734" s="95"/>
      <c r="U734" s="95"/>
      <c r="V734" s="95"/>
      <c r="W734" s="95"/>
      <c r="X734" s="95">
        <f t="shared" si="136"/>
        <v>2217594</v>
      </c>
      <c r="Y734" s="9" t="s">
        <v>2659</v>
      </c>
      <c r="Z734" s="16">
        <v>0</v>
      </c>
      <c r="AA734" s="16">
        <v>0</v>
      </c>
      <c r="AB734" s="16">
        <v>0</v>
      </c>
      <c r="AC734" s="53">
        <f t="shared" si="137"/>
        <v>2217594</v>
      </c>
      <c r="AD734" s="55"/>
    </row>
    <row r="735" spans="1:30" s="6" customFormat="1" ht="93.75" customHeight="1" x14ac:dyDescent="0.25">
      <c r="A735" s="51">
        <f>IF(OR(D735=0,D735=""),"",COUNTA($D$471:D735))</f>
        <v>245</v>
      </c>
      <c r="B735" s="9" t="s">
        <v>2356</v>
      </c>
      <c r="C735" s="11" t="s">
        <v>2256</v>
      </c>
      <c r="D735" s="16">
        <v>1954</v>
      </c>
      <c r="E735" s="95">
        <v>3444.3</v>
      </c>
      <c r="F735" s="95">
        <v>1999.7</v>
      </c>
      <c r="G735" s="95">
        <v>812.3</v>
      </c>
      <c r="H735" s="9" t="s">
        <v>728</v>
      </c>
      <c r="I735" s="9"/>
      <c r="J735" s="9"/>
      <c r="K735" s="9"/>
      <c r="L735" s="95"/>
      <c r="M735" s="95"/>
      <c r="N735" s="95"/>
      <c r="O735" s="95"/>
      <c r="P735" s="95"/>
      <c r="Q735" s="95"/>
      <c r="R735" s="95">
        <f>2338*E735</f>
        <v>8052773.4000000004</v>
      </c>
      <c r="S735" s="95"/>
      <c r="T735" s="95"/>
      <c r="U735" s="95"/>
      <c r="V735" s="95"/>
      <c r="W735" s="95"/>
      <c r="X735" s="95">
        <f t="shared" si="136"/>
        <v>8052773.4000000004</v>
      </c>
      <c r="Y735" s="9" t="s">
        <v>2659</v>
      </c>
      <c r="Z735" s="16">
        <v>0</v>
      </c>
      <c r="AA735" s="16">
        <v>0</v>
      </c>
      <c r="AB735" s="16">
        <v>0</v>
      </c>
      <c r="AC735" s="53">
        <f t="shared" si="137"/>
        <v>8052773.4000000004</v>
      </c>
      <c r="AD735" s="55"/>
    </row>
    <row r="736" spans="1:30" s="6" customFormat="1" ht="93.75" customHeight="1" x14ac:dyDescent="0.25">
      <c r="A736" s="51">
        <f>IF(OR(D736=0,D736=""),"",COUNTA($D$471:D736))</f>
        <v>246</v>
      </c>
      <c r="B736" s="9" t="s">
        <v>2316</v>
      </c>
      <c r="C736" s="11" t="s">
        <v>1668</v>
      </c>
      <c r="D736" s="16">
        <v>1993</v>
      </c>
      <c r="E736" s="95">
        <v>4913</v>
      </c>
      <c r="F736" s="95">
        <v>3828.4</v>
      </c>
      <c r="G736" s="95">
        <v>0</v>
      </c>
      <c r="H736" s="9" t="s">
        <v>732</v>
      </c>
      <c r="I736" s="9"/>
      <c r="J736" s="9"/>
      <c r="K736" s="9"/>
      <c r="L736" s="95">
        <f>431*E736</f>
        <v>2117503</v>
      </c>
      <c r="M736" s="95">
        <f>1021*E736</f>
        <v>5016173</v>
      </c>
      <c r="N736" s="95"/>
      <c r="O736" s="95">
        <f>353*E736</f>
        <v>1734289</v>
      </c>
      <c r="P736" s="95">
        <f>303*E736</f>
        <v>1488639</v>
      </c>
      <c r="Q736" s="95"/>
      <c r="R736" s="95"/>
      <c r="S736" s="95">
        <f>100*E736</f>
        <v>491300</v>
      </c>
      <c r="T736" s="95">
        <f>1609*E736</f>
        <v>7905017</v>
      </c>
      <c r="U736" s="95">
        <f>80*E736</f>
        <v>393040</v>
      </c>
      <c r="V736" s="95"/>
      <c r="W736" s="95"/>
      <c r="X736" s="95">
        <f t="shared" si="136"/>
        <v>19145961</v>
      </c>
      <c r="Y736" s="9" t="s">
        <v>2659</v>
      </c>
      <c r="Z736" s="16">
        <v>0</v>
      </c>
      <c r="AA736" s="16">
        <v>0</v>
      </c>
      <c r="AB736" s="16">
        <v>0</v>
      </c>
      <c r="AC736" s="53">
        <f t="shared" si="137"/>
        <v>19145961</v>
      </c>
      <c r="AD736" s="55"/>
    </row>
    <row r="737" spans="1:30" s="6" customFormat="1" ht="93.75" customHeight="1" x14ac:dyDescent="0.25">
      <c r="A737" s="51">
        <f>IF(OR(D737=0,D737=""),"",COUNTA($D$471:D737))</f>
        <v>247</v>
      </c>
      <c r="B737" s="9" t="s">
        <v>2357</v>
      </c>
      <c r="C737" s="11" t="s">
        <v>2257</v>
      </c>
      <c r="D737" s="16">
        <v>1975</v>
      </c>
      <c r="E737" s="95">
        <v>1157.8</v>
      </c>
      <c r="F737" s="95">
        <v>1069.4000000000001</v>
      </c>
      <c r="G737" s="95">
        <v>0</v>
      </c>
      <c r="H737" s="9" t="s">
        <v>727</v>
      </c>
      <c r="I737" s="9"/>
      <c r="J737" s="9"/>
      <c r="K737" s="9"/>
      <c r="L737" s="95">
        <f>677*E737</f>
        <v>783830.6</v>
      </c>
      <c r="M737" s="95">
        <f>3303*E737</f>
        <v>3824213.4</v>
      </c>
      <c r="N737" s="95"/>
      <c r="O737" s="95">
        <f>668*E737</f>
        <v>773410.4</v>
      </c>
      <c r="P737" s="95">
        <f>556*E737</f>
        <v>643736.79999999993</v>
      </c>
      <c r="Q737" s="95"/>
      <c r="R737" s="95"/>
      <c r="S737" s="95"/>
      <c r="T737" s="95"/>
      <c r="U737" s="95"/>
      <c r="V737" s="95"/>
      <c r="W737" s="95"/>
      <c r="X737" s="95">
        <f t="shared" si="136"/>
        <v>6025191.2000000002</v>
      </c>
      <c r="Y737" s="9" t="s">
        <v>2659</v>
      </c>
      <c r="Z737" s="16">
        <v>0</v>
      </c>
      <c r="AA737" s="16">
        <v>0</v>
      </c>
      <c r="AB737" s="16">
        <v>0</v>
      </c>
      <c r="AC737" s="53">
        <f t="shared" si="137"/>
        <v>6025191.2000000002</v>
      </c>
      <c r="AD737" s="55"/>
    </row>
    <row r="738" spans="1:30" s="6" customFormat="1" ht="93.75" customHeight="1" x14ac:dyDescent="0.25">
      <c r="A738" s="51">
        <f>IF(OR(D738=0,D738=""),"",COUNTA($D$471:D738))</f>
        <v>248</v>
      </c>
      <c r="B738" s="9" t="s">
        <v>1766</v>
      </c>
      <c r="C738" s="11" t="s">
        <v>1661</v>
      </c>
      <c r="D738" s="16">
        <v>1990</v>
      </c>
      <c r="E738" s="95">
        <v>4942.7</v>
      </c>
      <c r="F738" s="95">
        <v>3892.3</v>
      </c>
      <c r="G738" s="95">
        <v>0</v>
      </c>
      <c r="H738" s="9" t="s">
        <v>732</v>
      </c>
      <c r="I738" s="9"/>
      <c r="J738" s="9"/>
      <c r="K738" s="9"/>
      <c r="L738" s="95">
        <f>431*E738</f>
        <v>2130303.6999999997</v>
      </c>
      <c r="M738" s="95">
        <f>1021*E738</f>
        <v>5046496.7</v>
      </c>
      <c r="N738" s="95"/>
      <c r="O738" s="95">
        <f>353*E738</f>
        <v>1744773.0999999999</v>
      </c>
      <c r="P738" s="95">
        <f>303*E738</f>
        <v>1497638.0999999999</v>
      </c>
      <c r="Q738" s="95"/>
      <c r="R738" s="95">
        <f>876*E738</f>
        <v>4329805.2</v>
      </c>
      <c r="S738" s="95"/>
      <c r="T738" s="95">
        <f>1609*E738</f>
        <v>7952804.2999999998</v>
      </c>
      <c r="U738" s="95"/>
      <c r="V738" s="95"/>
      <c r="W738" s="95"/>
      <c r="X738" s="95">
        <f t="shared" si="136"/>
        <v>22701821.100000001</v>
      </c>
      <c r="Y738" s="9" t="s">
        <v>2659</v>
      </c>
      <c r="Z738" s="16">
        <v>0</v>
      </c>
      <c r="AA738" s="16">
        <v>0</v>
      </c>
      <c r="AB738" s="16">
        <v>0</v>
      </c>
      <c r="AC738" s="53">
        <f t="shared" si="137"/>
        <v>22701821.100000001</v>
      </c>
      <c r="AD738" s="55"/>
    </row>
    <row r="739" spans="1:30" s="6" customFormat="1" ht="93.75" customHeight="1" x14ac:dyDescent="0.25">
      <c r="A739" s="51">
        <f>IF(OR(D739=0,D739=""),"",COUNTA($D$471:D739))</f>
        <v>249</v>
      </c>
      <c r="B739" s="9" t="s">
        <v>2358</v>
      </c>
      <c r="C739" s="11" t="s">
        <v>2258</v>
      </c>
      <c r="D739" s="16">
        <v>1977</v>
      </c>
      <c r="E739" s="95">
        <v>3627.6</v>
      </c>
      <c r="F739" s="95">
        <v>2726.2</v>
      </c>
      <c r="G739" s="95">
        <v>0</v>
      </c>
      <c r="H739" s="9" t="s">
        <v>729</v>
      </c>
      <c r="I739" s="9"/>
      <c r="J739" s="9"/>
      <c r="K739" s="9"/>
      <c r="L739" s="95"/>
      <c r="M739" s="95"/>
      <c r="N739" s="95"/>
      <c r="O739" s="95"/>
      <c r="P739" s="95"/>
      <c r="Q739" s="95"/>
      <c r="R739" s="95">
        <f>2338*E739</f>
        <v>8481328.7999999989</v>
      </c>
      <c r="S739" s="95"/>
      <c r="T739" s="95">
        <f>2771*E739</f>
        <v>10052079.6</v>
      </c>
      <c r="U739" s="95"/>
      <c r="V739" s="95"/>
      <c r="W739" s="95"/>
      <c r="X739" s="95">
        <f t="shared" si="136"/>
        <v>18533408.399999999</v>
      </c>
      <c r="Y739" s="9" t="s">
        <v>2659</v>
      </c>
      <c r="Z739" s="16">
        <v>0</v>
      </c>
      <c r="AA739" s="16">
        <v>0</v>
      </c>
      <c r="AB739" s="16">
        <v>0</v>
      </c>
      <c r="AC739" s="53">
        <f t="shared" si="137"/>
        <v>18533408.399999999</v>
      </c>
      <c r="AD739" s="55"/>
    </row>
    <row r="740" spans="1:30" s="6" customFormat="1" ht="93.75" customHeight="1" x14ac:dyDescent="0.25">
      <c r="A740" s="51">
        <f>IF(OR(D740=0,D740=""),"",COUNTA($D$471:D740))</f>
        <v>250</v>
      </c>
      <c r="B740" s="9" t="s">
        <v>2359</v>
      </c>
      <c r="C740" s="11" t="s">
        <v>2259</v>
      </c>
      <c r="D740" s="16">
        <v>1979</v>
      </c>
      <c r="E740" s="95">
        <v>2673.1</v>
      </c>
      <c r="F740" s="95">
        <v>1912.4</v>
      </c>
      <c r="G740" s="95">
        <v>0</v>
      </c>
      <c r="H740" s="9" t="s">
        <v>732</v>
      </c>
      <c r="I740" s="9"/>
      <c r="J740" s="9"/>
      <c r="K740" s="9"/>
      <c r="L740" s="95">
        <f>431*E740</f>
        <v>1152106.0999999999</v>
      </c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>
        <f t="shared" si="136"/>
        <v>1152106.0999999999</v>
      </c>
      <c r="Y740" s="9" t="s">
        <v>2659</v>
      </c>
      <c r="Z740" s="16">
        <v>0</v>
      </c>
      <c r="AA740" s="16">
        <v>0</v>
      </c>
      <c r="AB740" s="16">
        <v>0</v>
      </c>
      <c r="AC740" s="53">
        <f t="shared" si="137"/>
        <v>1152106.0999999999</v>
      </c>
      <c r="AD740" s="55"/>
    </row>
    <row r="741" spans="1:30" s="6" customFormat="1" ht="93.75" customHeight="1" x14ac:dyDescent="0.25">
      <c r="A741" s="51">
        <f>IF(OR(D741=0,D741=""),"",COUNTA($D$471:D741))</f>
        <v>251</v>
      </c>
      <c r="B741" s="9" t="s">
        <v>2360</v>
      </c>
      <c r="C741" s="11" t="s">
        <v>2260</v>
      </c>
      <c r="D741" s="16">
        <v>1986</v>
      </c>
      <c r="E741" s="95">
        <v>4170.5</v>
      </c>
      <c r="F741" s="95">
        <v>2759.9</v>
      </c>
      <c r="G741" s="95">
        <v>1519.2</v>
      </c>
      <c r="H741" s="9" t="s">
        <v>729</v>
      </c>
      <c r="I741" s="9"/>
      <c r="J741" s="9"/>
      <c r="K741" s="9"/>
      <c r="L741" s="95"/>
      <c r="M741" s="95"/>
      <c r="N741" s="95"/>
      <c r="O741" s="95"/>
      <c r="P741" s="95"/>
      <c r="Q741" s="95"/>
      <c r="R741" s="95">
        <f>2338*E741</f>
        <v>9750629</v>
      </c>
      <c r="S741" s="95"/>
      <c r="T741" s="95">
        <f>2771*E741</f>
        <v>11556455.5</v>
      </c>
      <c r="U741" s="95"/>
      <c r="V741" s="95"/>
      <c r="W741" s="95"/>
      <c r="X741" s="95">
        <f t="shared" si="136"/>
        <v>21307084.5</v>
      </c>
      <c r="Y741" s="9" t="s">
        <v>2659</v>
      </c>
      <c r="Z741" s="16">
        <v>0</v>
      </c>
      <c r="AA741" s="16">
        <v>0</v>
      </c>
      <c r="AB741" s="16">
        <v>0</v>
      </c>
      <c r="AC741" s="53">
        <f t="shared" si="137"/>
        <v>21307084.5</v>
      </c>
      <c r="AD741" s="55"/>
    </row>
    <row r="742" spans="1:30" s="6" customFormat="1" ht="93.75" customHeight="1" x14ac:dyDescent="0.25">
      <c r="A742" s="51">
        <f>IF(OR(D742=0,D742=""),"",COUNTA($D$471:D742))</f>
        <v>252</v>
      </c>
      <c r="B742" s="9" t="s">
        <v>2361</v>
      </c>
      <c r="C742" s="11" t="s">
        <v>2261</v>
      </c>
      <c r="D742" s="16">
        <v>1983</v>
      </c>
      <c r="E742" s="95">
        <v>4585</v>
      </c>
      <c r="F742" s="95">
        <v>3477.8</v>
      </c>
      <c r="G742" s="95">
        <v>0</v>
      </c>
      <c r="H742" s="9" t="s">
        <v>729</v>
      </c>
      <c r="I742" s="9"/>
      <c r="J742" s="9"/>
      <c r="K742" s="9"/>
      <c r="L742" s="95"/>
      <c r="M742" s="95"/>
      <c r="N742" s="95"/>
      <c r="O742" s="95"/>
      <c r="P742" s="95"/>
      <c r="Q742" s="95"/>
      <c r="R742" s="95">
        <f>2338*E742</f>
        <v>10719730</v>
      </c>
      <c r="S742" s="95"/>
      <c r="T742" s="95"/>
      <c r="U742" s="95"/>
      <c r="V742" s="95"/>
      <c r="W742" s="95"/>
      <c r="X742" s="95">
        <f t="shared" si="136"/>
        <v>10719730</v>
      </c>
      <c r="Y742" s="9" t="s">
        <v>2659</v>
      </c>
      <c r="Z742" s="16">
        <v>0</v>
      </c>
      <c r="AA742" s="16">
        <v>0</v>
      </c>
      <c r="AB742" s="16">
        <v>0</v>
      </c>
      <c r="AC742" s="53">
        <f t="shared" si="137"/>
        <v>10719730</v>
      </c>
      <c r="AD742" s="55"/>
    </row>
    <row r="743" spans="1:30" s="6" customFormat="1" ht="93.75" customHeight="1" x14ac:dyDescent="0.25">
      <c r="A743" s="51">
        <f>IF(OR(D743=0,D743=""),"",COUNTA($D$471:D743))</f>
        <v>253</v>
      </c>
      <c r="B743" s="9" t="s">
        <v>2362</v>
      </c>
      <c r="C743" s="11" t="s">
        <v>2270</v>
      </c>
      <c r="D743" s="16">
        <v>1957</v>
      </c>
      <c r="E743" s="95">
        <v>2387.4</v>
      </c>
      <c r="F743" s="95">
        <v>1158.9000000000001</v>
      </c>
      <c r="G743" s="95">
        <v>268.39999999999998</v>
      </c>
      <c r="H743" s="9" t="s">
        <v>727</v>
      </c>
      <c r="I743" s="9"/>
      <c r="J743" s="9"/>
      <c r="K743" s="9"/>
      <c r="L743" s="95"/>
      <c r="M743" s="95"/>
      <c r="N743" s="95"/>
      <c r="O743" s="95"/>
      <c r="P743" s="95"/>
      <c r="Q743" s="95"/>
      <c r="R743" s="95"/>
      <c r="S743" s="95"/>
      <c r="T743" s="95">
        <f>4807*E743</f>
        <v>11476231.800000001</v>
      </c>
      <c r="U743" s="95"/>
      <c r="V743" s="95"/>
      <c r="W743" s="95"/>
      <c r="X743" s="95">
        <f t="shared" si="136"/>
        <v>11476231.800000001</v>
      </c>
      <c r="Y743" s="9" t="s">
        <v>2659</v>
      </c>
      <c r="Z743" s="16">
        <v>0</v>
      </c>
      <c r="AA743" s="16">
        <v>0</v>
      </c>
      <c r="AB743" s="16">
        <v>0</v>
      </c>
      <c r="AC743" s="53">
        <f t="shared" si="137"/>
        <v>11476231.800000001</v>
      </c>
      <c r="AD743" s="55"/>
    </row>
    <row r="744" spans="1:30" s="6" customFormat="1" ht="93.75" customHeight="1" x14ac:dyDescent="0.25">
      <c r="A744" s="51">
        <f>IF(OR(D744=0,D744=""),"",COUNTA($D$471:D744))</f>
        <v>254</v>
      </c>
      <c r="B744" s="9" t="s">
        <v>2363</v>
      </c>
      <c r="C744" s="11" t="s">
        <v>2228</v>
      </c>
      <c r="D744" s="16">
        <v>1988</v>
      </c>
      <c r="E744" s="95">
        <v>4864.1000000000004</v>
      </c>
      <c r="F744" s="95">
        <v>3866.7</v>
      </c>
      <c r="G744" s="95">
        <v>395.4</v>
      </c>
      <c r="H744" s="9" t="s">
        <v>732</v>
      </c>
      <c r="I744" s="9"/>
      <c r="J744" s="9"/>
      <c r="K744" s="9"/>
      <c r="L744" s="95"/>
      <c r="M744" s="95"/>
      <c r="N744" s="95"/>
      <c r="O744" s="95"/>
      <c r="P744" s="95"/>
      <c r="Q744" s="95"/>
      <c r="R744" s="95">
        <f>876*E744</f>
        <v>4260951.6000000006</v>
      </c>
      <c r="S744" s="95"/>
      <c r="T744" s="95"/>
      <c r="U744" s="95"/>
      <c r="V744" s="95"/>
      <c r="W744" s="95"/>
      <c r="X744" s="95">
        <f t="shared" si="136"/>
        <v>4260951.6000000006</v>
      </c>
      <c r="Y744" s="9" t="s">
        <v>2659</v>
      </c>
      <c r="Z744" s="16">
        <v>0</v>
      </c>
      <c r="AA744" s="16">
        <v>0</v>
      </c>
      <c r="AB744" s="16">
        <v>0</v>
      </c>
      <c r="AC744" s="53">
        <f t="shared" si="137"/>
        <v>4260951.6000000006</v>
      </c>
      <c r="AD744" s="55"/>
    </row>
    <row r="745" spans="1:30" s="6" customFormat="1" ht="93.75" customHeight="1" x14ac:dyDescent="0.25">
      <c r="A745" s="51">
        <f>IF(OR(D745=0,D745=""),"",COUNTA($D$471:D745))</f>
        <v>255</v>
      </c>
      <c r="B745" s="9" t="s">
        <v>1873</v>
      </c>
      <c r="C745" s="11" t="s">
        <v>1852</v>
      </c>
      <c r="D745" s="16">
        <v>1971</v>
      </c>
      <c r="E745" s="95">
        <v>4156.3999999999996</v>
      </c>
      <c r="F745" s="95">
        <v>3059.4</v>
      </c>
      <c r="G745" s="95">
        <v>0</v>
      </c>
      <c r="H745" s="9" t="s">
        <v>729</v>
      </c>
      <c r="I745" s="9"/>
      <c r="J745" s="9"/>
      <c r="K745" s="9"/>
      <c r="L745" s="95"/>
      <c r="M745" s="95"/>
      <c r="N745" s="95"/>
      <c r="O745" s="95"/>
      <c r="P745" s="95"/>
      <c r="Q745" s="95"/>
      <c r="R745" s="95">
        <f>2338*E745</f>
        <v>9717663.1999999993</v>
      </c>
      <c r="S745" s="95"/>
      <c r="T745" s="95"/>
      <c r="U745" s="95"/>
      <c r="V745" s="95"/>
      <c r="W745" s="95"/>
      <c r="X745" s="95">
        <f t="shared" si="136"/>
        <v>9717663.1999999993</v>
      </c>
      <c r="Y745" s="9" t="s">
        <v>2659</v>
      </c>
      <c r="Z745" s="16">
        <v>0</v>
      </c>
      <c r="AA745" s="16">
        <v>0</v>
      </c>
      <c r="AB745" s="16">
        <v>0</v>
      </c>
      <c r="AC745" s="53">
        <f t="shared" si="137"/>
        <v>9717663.1999999993</v>
      </c>
      <c r="AD745" s="55"/>
    </row>
    <row r="746" spans="1:30" s="6" customFormat="1" ht="93.75" customHeight="1" x14ac:dyDescent="0.25">
      <c r="A746" s="51">
        <f>IF(OR(D746=0,D746=""),"",COUNTA($D$471:D746))</f>
        <v>256</v>
      </c>
      <c r="B746" s="9" t="s">
        <v>2364</v>
      </c>
      <c r="C746" s="11" t="s">
        <v>2229</v>
      </c>
      <c r="D746" s="16">
        <v>1984</v>
      </c>
      <c r="E746" s="95">
        <v>3028.8</v>
      </c>
      <c r="F746" s="95">
        <v>2720.9</v>
      </c>
      <c r="G746" s="95">
        <v>307.90000000000009</v>
      </c>
      <c r="H746" s="9" t="s">
        <v>729</v>
      </c>
      <c r="I746" s="9"/>
      <c r="J746" s="9"/>
      <c r="K746" s="9"/>
      <c r="L746" s="95">
        <f>565*E746</f>
        <v>1711272</v>
      </c>
      <c r="M746" s="95">
        <f>1207*E746</f>
        <v>3655761.6</v>
      </c>
      <c r="N746" s="95"/>
      <c r="O746" s="95">
        <f>855*E746</f>
        <v>2589624</v>
      </c>
      <c r="P746" s="95">
        <f>492*E746</f>
        <v>1490169.6</v>
      </c>
      <c r="Q746" s="95"/>
      <c r="R746" s="95">
        <f>2338*E746</f>
        <v>7081334.4000000004</v>
      </c>
      <c r="S746" s="95">
        <f>297*E746</f>
        <v>899553.60000000009</v>
      </c>
      <c r="T746" s="95">
        <f>2771*E746</f>
        <v>8392804.8000000007</v>
      </c>
      <c r="U746" s="95">
        <f>102*E746</f>
        <v>308937.60000000003</v>
      </c>
      <c r="V746" s="95"/>
      <c r="W746" s="95"/>
      <c r="X746" s="95">
        <f t="shared" si="136"/>
        <v>26129457.600000001</v>
      </c>
      <c r="Y746" s="9" t="s">
        <v>2659</v>
      </c>
      <c r="Z746" s="16">
        <v>0</v>
      </c>
      <c r="AA746" s="16">
        <v>0</v>
      </c>
      <c r="AB746" s="16">
        <v>0</v>
      </c>
      <c r="AC746" s="53">
        <f t="shared" si="137"/>
        <v>26129457.600000001</v>
      </c>
      <c r="AD746" s="55"/>
    </row>
    <row r="747" spans="1:30" s="6" customFormat="1" ht="93.75" customHeight="1" x14ac:dyDescent="0.25">
      <c r="A747" s="51">
        <f>IF(OR(D747=0,D747=""),"",COUNTA($D$471:D747))</f>
        <v>257</v>
      </c>
      <c r="B747" s="9" t="s">
        <v>2365</v>
      </c>
      <c r="C747" s="11" t="s">
        <v>2230</v>
      </c>
      <c r="D747" s="16">
        <v>1977</v>
      </c>
      <c r="E747" s="95">
        <v>4277.8999999999996</v>
      </c>
      <c r="F747" s="95">
        <v>1931.9</v>
      </c>
      <c r="G747" s="95">
        <v>960.8</v>
      </c>
      <c r="H747" s="9" t="s">
        <v>732</v>
      </c>
      <c r="I747" s="9"/>
      <c r="J747" s="9"/>
      <c r="K747" s="9"/>
      <c r="L747" s="95"/>
      <c r="M747" s="95">
        <f>1021*E747</f>
        <v>4367735.8999999994</v>
      </c>
      <c r="N747" s="95"/>
      <c r="O747" s="95">
        <f>353*E747</f>
        <v>1510098.7</v>
      </c>
      <c r="P747" s="95"/>
      <c r="Q747" s="95"/>
      <c r="R747" s="95"/>
      <c r="S747" s="95"/>
      <c r="T747" s="95"/>
      <c r="U747" s="95"/>
      <c r="V747" s="95"/>
      <c r="W747" s="95"/>
      <c r="X747" s="95">
        <f t="shared" si="136"/>
        <v>5877834.5999999996</v>
      </c>
      <c r="Y747" s="9" t="s">
        <v>2659</v>
      </c>
      <c r="Z747" s="16">
        <v>0</v>
      </c>
      <c r="AA747" s="16">
        <v>0</v>
      </c>
      <c r="AB747" s="16">
        <v>0</v>
      </c>
      <c r="AC747" s="53">
        <f t="shared" si="137"/>
        <v>5877834.5999999996</v>
      </c>
      <c r="AD747" s="55"/>
    </row>
    <row r="748" spans="1:30" s="6" customFormat="1" ht="93.75" customHeight="1" x14ac:dyDescent="0.25">
      <c r="A748" s="51">
        <f>IF(OR(D748=0,D748=""),"",COUNTA($D$471:D748))</f>
        <v>258</v>
      </c>
      <c r="B748" s="9" t="s">
        <v>2366</v>
      </c>
      <c r="C748" s="11" t="s">
        <v>2231</v>
      </c>
      <c r="D748" s="16">
        <v>1992</v>
      </c>
      <c r="E748" s="95">
        <v>6482.2</v>
      </c>
      <c r="F748" s="95">
        <v>4868.3999999999996</v>
      </c>
      <c r="G748" s="95">
        <v>108.6</v>
      </c>
      <c r="H748" s="9" t="s">
        <v>729</v>
      </c>
      <c r="I748" s="9"/>
      <c r="J748" s="9"/>
      <c r="K748" s="9"/>
      <c r="L748" s="95"/>
      <c r="M748" s="95"/>
      <c r="N748" s="95"/>
      <c r="O748" s="95"/>
      <c r="P748" s="95"/>
      <c r="Q748" s="95"/>
      <c r="R748" s="95">
        <f>2338*E748</f>
        <v>15155383.6</v>
      </c>
      <c r="S748" s="95"/>
      <c r="T748" s="95"/>
      <c r="U748" s="95"/>
      <c r="V748" s="95"/>
      <c r="W748" s="95"/>
      <c r="X748" s="95">
        <f t="shared" si="136"/>
        <v>15155383.6</v>
      </c>
      <c r="Y748" s="9" t="s">
        <v>2659</v>
      </c>
      <c r="Z748" s="16">
        <v>0</v>
      </c>
      <c r="AA748" s="16">
        <v>0</v>
      </c>
      <c r="AB748" s="16">
        <v>0</v>
      </c>
      <c r="AC748" s="53">
        <f t="shared" si="137"/>
        <v>15155383.6</v>
      </c>
      <c r="AD748" s="55"/>
    </row>
    <row r="749" spans="1:30" s="6" customFormat="1" ht="93.75" customHeight="1" x14ac:dyDescent="0.25">
      <c r="A749" s="51">
        <f>IF(OR(D749=0,D749=""),"",COUNTA($D$471:D749))</f>
        <v>259</v>
      </c>
      <c r="B749" s="9" t="s">
        <v>2367</v>
      </c>
      <c r="C749" s="11" t="s">
        <v>2232</v>
      </c>
      <c r="D749" s="16">
        <v>1966</v>
      </c>
      <c r="E749" s="95">
        <v>4509.6000000000004</v>
      </c>
      <c r="F749" s="95">
        <v>2474</v>
      </c>
      <c r="G749" s="95">
        <v>412.3</v>
      </c>
      <c r="H749" s="9" t="s">
        <v>729</v>
      </c>
      <c r="I749" s="9"/>
      <c r="J749" s="9"/>
      <c r="K749" s="9"/>
      <c r="L749" s="95"/>
      <c r="M749" s="95">
        <f>1207*E749</f>
        <v>5443087.2000000002</v>
      </c>
      <c r="N749" s="95"/>
      <c r="O749" s="95"/>
      <c r="P749" s="95">
        <f>492*E749</f>
        <v>2218723.2000000002</v>
      </c>
      <c r="Q749" s="95"/>
      <c r="R749" s="95"/>
      <c r="S749" s="95"/>
      <c r="T749" s="95"/>
      <c r="U749" s="95"/>
      <c r="V749" s="95"/>
      <c r="W749" s="95"/>
      <c r="X749" s="95">
        <f t="shared" si="136"/>
        <v>7661810.4000000004</v>
      </c>
      <c r="Y749" s="9" t="s">
        <v>2659</v>
      </c>
      <c r="Z749" s="16">
        <v>0</v>
      </c>
      <c r="AA749" s="16">
        <v>0</v>
      </c>
      <c r="AB749" s="16">
        <v>0</v>
      </c>
      <c r="AC749" s="53">
        <f t="shared" si="137"/>
        <v>7661810.4000000004</v>
      </c>
      <c r="AD749" s="55"/>
    </row>
    <row r="750" spans="1:30" s="6" customFormat="1" ht="93.75" customHeight="1" x14ac:dyDescent="0.25">
      <c r="A750" s="51">
        <f>IF(OR(D750=0,D750=""),"",COUNTA($D$471:D750))</f>
        <v>260</v>
      </c>
      <c r="B750" s="9" t="s">
        <v>1221</v>
      </c>
      <c r="C750" s="11" t="s">
        <v>713</v>
      </c>
      <c r="D750" s="16">
        <v>1976</v>
      </c>
      <c r="E750" s="95">
        <v>5993.6</v>
      </c>
      <c r="F750" s="95">
        <v>4414</v>
      </c>
      <c r="G750" s="95">
        <v>0</v>
      </c>
      <c r="H750" s="9" t="s">
        <v>729</v>
      </c>
      <c r="I750" s="9"/>
      <c r="J750" s="9"/>
      <c r="K750" s="9"/>
      <c r="L750" s="95">
        <f>565*E750</f>
        <v>3386384</v>
      </c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>
        <f t="shared" si="136"/>
        <v>3386384</v>
      </c>
      <c r="Y750" s="9" t="s">
        <v>2659</v>
      </c>
      <c r="Z750" s="16">
        <v>0</v>
      </c>
      <c r="AA750" s="16">
        <v>0</v>
      </c>
      <c r="AB750" s="16">
        <v>0</v>
      </c>
      <c r="AC750" s="53">
        <f t="shared" si="137"/>
        <v>3386384</v>
      </c>
      <c r="AD750" s="55"/>
    </row>
    <row r="751" spans="1:30" s="6" customFormat="1" ht="93.75" customHeight="1" x14ac:dyDescent="0.25">
      <c r="A751" s="51">
        <f>IF(OR(D751=0,D751=""),"",COUNTA($D$471:D751))</f>
        <v>261</v>
      </c>
      <c r="B751" s="9" t="s">
        <v>2368</v>
      </c>
      <c r="C751" s="11" t="s">
        <v>2233</v>
      </c>
      <c r="D751" s="16">
        <v>1978</v>
      </c>
      <c r="E751" s="95">
        <v>5870.6</v>
      </c>
      <c r="F751" s="95">
        <v>3697.1</v>
      </c>
      <c r="G751" s="95">
        <v>903</v>
      </c>
      <c r="H751" s="9" t="s">
        <v>729</v>
      </c>
      <c r="I751" s="9"/>
      <c r="J751" s="9"/>
      <c r="K751" s="9"/>
      <c r="L751" s="95">
        <f>565*E751</f>
        <v>3316889</v>
      </c>
      <c r="M751" s="95">
        <f>1207*E751</f>
        <v>7085814.2000000002</v>
      </c>
      <c r="N751" s="95"/>
      <c r="O751" s="95">
        <f>855*E751</f>
        <v>5019363</v>
      </c>
      <c r="P751" s="95">
        <f>492*E751</f>
        <v>2888335.2</v>
      </c>
      <c r="Q751" s="95"/>
      <c r="R751" s="95">
        <f>2338*E751</f>
        <v>13725462.800000001</v>
      </c>
      <c r="S751" s="95"/>
      <c r="T751" s="95"/>
      <c r="U751" s="95"/>
      <c r="V751" s="95"/>
      <c r="W751" s="95"/>
      <c r="X751" s="95">
        <f t="shared" si="136"/>
        <v>32035864.199999999</v>
      </c>
      <c r="Y751" s="9" t="s">
        <v>2659</v>
      </c>
      <c r="Z751" s="16">
        <v>0</v>
      </c>
      <c r="AA751" s="16">
        <v>0</v>
      </c>
      <c r="AB751" s="16">
        <v>0</v>
      </c>
      <c r="AC751" s="53">
        <f t="shared" si="137"/>
        <v>32035864.199999999</v>
      </c>
      <c r="AD751" s="55"/>
    </row>
    <row r="752" spans="1:30" s="6" customFormat="1" ht="93.75" customHeight="1" x14ac:dyDescent="0.25">
      <c r="A752" s="51">
        <f>IF(OR(D752=0,D752=""),"",COUNTA($D$471:D752))</f>
        <v>262</v>
      </c>
      <c r="B752" s="9" t="s">
        <v>2369</v>
      </c>
      <c r="C752" s="11" t="s">
        <v>2234</v>
      </c>
      <c r="D752" s="16">
        <v>1969</v>
      </c>
      <c r="E752" s="95">
        <v>1385.6</v>
      </c>
      <c r="F752" s="95">
        <v>1278.2</v>
      </c>
      <c r="G752" s="95">
        <v>0</v>
      </c>
      <c r="H752" s="9" t="s">
        <v>728</v>
      </c>
      <c r="I752" s="9"/>
      <c r="J752" s="9"/>
      <c r="K752" s="9"/>
      <c r="L752" s="95"/>
      <c r="M752" s="95"/>
      <c r="N752" s="95"/>
      <c r="O752" s="95"/>
      <c r="P752" s="95"/>
      <c r="Q752" s="95"/>
      <c r="R752" s="95"/>
      <c r="S752" s="95"/>
      <c r="T752" s="95">
        <f>2771*E752</f>
        <v>3839497.5999999996</v>
      </c>
      <c r="U752" s="95"/>
      <c r="V752" s="95"/>
      <c r="W752" s="95"/>
      <c r="X752" s="95">
        <f t="shared" si="136"/>
        <v>3839497.5999999996</v>
      </c>
      <c r="Y752" s="9" t="s">
        <v>2659</v>
      </c>
      <c r="Z752" s="16">
        <v>0</v>
      </c>
      <c r="AA752" s="16">
        <v>0</v>
      </c>
      <c r="AB752" s="16">
        <v>0</v>
      </c>
      <c r="AC752" s="53">
        <f t="shared" si="137"/>
        <v>3839497.5999999996</v>
      </c>
      <c r="AD752" s="55"/>
    </row>
    <row r="753" spans="1:30" s="6" customFormat="1" ht="93.75" customHeight="1" x14ac:dyDescent="0.25">
      <c r="A753" s="51">
        <f>IF(OR(D753=0,D753=""),"",COUNTA($D$471:D753))</f>
        <v>263</v>
      </c>
      <c r="B753" s="9" t="s">
        <v>2121</v>
      </c>
      <c r="C753" s="11" t="s">
        <v>608</v>
      </c>
      <c r="D753" s="16">
        <v>1973</v>
      </c>
      <c r="E753" s="95">
        <v>5762.1</v>
      </c>
      <c r="F753" s="95">
        <v>4403.7</v>
      </c>
      <c r="G753" s="95">
        <v>0</v>
      </c>
      <c r="H753" s="9" t="s">
        <v>729</v>
      </c>
      <c r="I753" s="9"/>
      <c r="J753" s="9"/>
      <c r="K753" s="9"/>
      <c r="L753" s="95"/>
      <c r="M753" s="95"/>
      <c r="N753" s="95"/>
      <c r="O753" s="95"/>
      <c r="P753" s="95"/>
      <c r="Q753" s="95"/>
      <c r="R753" s="95">
        <f>2338*E753</f>
        <v>13471789.800000001</v>
      </c>
      <c r="S753" s="95"/>
      <c r="T753" s="95">
        <f>2771*E753</f>
        <v>15966779.100000001</v>
      </c>
      <c r="U753" s="95"/>
      <c r="V753" s="95"/>
      <c r="W753" s="95"/>
      <c r="X753" s="95">
        <f t="shared" si="136"/>
        <v>29438568.900000002</v>
      </c>
      <c r="Y753" s="9" t="s">
        <v>2659</v>
      </c>
      <c r="Z753" s="16">
        <v>0</v>
      </c>
      <c r="AA753" s="16">
        <v>0</v>
      </c>
      <c r="AB753" s="16">
        <v>0</v>
      </c>
      <c r="AC753" s="53">
        <f t="shared" si="137"/>
        <v>29438568.900000002</v>
      </c>
      <c r="AD753" s="55"/>
    </row>
    <row r="754" spans="1:30" s="6" customFormat="1" ht="93.75" customHeight="1" x14ac:dyDescent="0.25">
      <c r="A754" s="51">
        <f>IF(OR(D754=0,D754=""),"",COUNTA($D$471:D754))</f>
        <v>264</v>
      </c>
      <c r="B754" s="9" t="s">
        <v>2370</v>
      </c>
      <c r="C754" s="11" t="s">
        <v>2250</v>
      </c>
      <c r="D754" s="16">
        <v>1986</v>
      </c>
      <c r="E754" s="95">
        <v>13622.8</v>
      </c>
      <c r="F754" s="95">
        <v>7485.7</v>
      </c>
      <c r="G754" s="95">
        <v>0</v>
      </c>
      <c r="H754" s="9" t="s">
        <v>732</v>
      </c>
      <c r="I754" s="9"/>
      <c r="J754" s="9"/>
      <c r="K754" s="9"/>
      <c r="L754" s="95"/>
      <c r="M754" s="95"/>
      <c r="N754" s="95"/>
      <c r="O754" s="95"/>
      <c r="P754" s="95"/>
      <c r="Q754" s="95"/>
      <c r="R754" s="95">
        <f>876*E754</f>
        <v>11933572.799999999</v>
      </c>
      <c r="S754" s="95"/>
      <c r="T754" s="95"/>
      <c r="U754" s="95"/>
      <c r="V754" s="95"/>
      <c r="W754" s="95"/>
      <c r="X754" s="95">
        <f t="shared" si="136"/>
        <v>11933572.799999999</v>
      </c>
      <c r="Y754" s="9" t="s">
        <v>2659</v>
      </c>
      <c r="Z754" s="16">
        <v>0</v>
      </c>
      <c r="AA754" s="16">
        <v>0</v>
      </c>
      <c r="AB754" s="16">
        <v>0</v>
      </c>
      <c r="AC754" s="53">
        <f t="shared" si="137"/>
        <v>11933572.799999999</v>
      </c>
      <c r="AD754" s="55"/>
    </row>
    <row r="755" spans="1:30" s="6" customFormat="1" ht="93.75" customHeight="1" x14ac:dyDescent="0.25">
      <c r="A755" s="51">
        <f>IF(OR(D755=0,D755=""),"",COUNTA($D$471:D755))</f>
        <v>265</v>
      </c>
      <c r="B755" s="9" t="s">
        <v>2122</v>
      </c>
      <c r="C755" s="11" t="s">
        <v>1996</v>
      </c>
      <c r="D755" s="16">
        <v>1991</v>
      </c>
      <c r="E755" s="95">
        <v>20009.3</v>
      </c>
      <c r="F755" s="95">
        <v>17043.400000000001</v>
      </c>
      <c r="G755" s="95">
        <v>0</v>
      </c>
      <c r="H755" s="9" t="s">
        <v>732</v>
      </c>
      <c r="I755" s="9"/>
      <c r="J755" s="9"/>
      <c r="K755" s="9"/>
      <c r="L755" s="95"/>
      <c r="M755" s="95"/>
      <c r="N755" s="95"/>
      <c r="O755" s="95"/>
      <c r="P755" s="95"/>
      <c r="Q755" s="95"/>
      <c r="R755" s="95"/>
      <c r="S755" s="95"/>
      <c r="T755" s="95">
        <f t="shared" ref="T755:T760" si="138">1609*E755</f>
        <v>32194963.699999999</v>
      </c>
      <c r="U755" s="95"/>
      <c r="V755" s="95"/>
      <c r="W755" s="95"/>
      <c r="X755" s="95">
        <f t="shared" si="136"/>
        <v>32194963.699999999</v>
      </c>
      <c r="Y755" s="9" t="s">
        <v>2659</v>
      </c>
      <c r="Z755" s="16">
        <v>0</v>
      </c>
      <c r="AA755" s="16">
        <v>0</v>
      </c>
      <c r="AB755" s="16">
        <v>0</v>
      </c>
      <c r="AC755" s="53">
        <f t="shared" si="137"/>
        <v>32194963.699999999</v>
      </c>
      <c r="AD755" s="55"/>
    </row>
    <row r="756" spans="1:30" s="6" customFormat="1" ht="93.75" customHeight="1" x14ac:dyDescent="0.25">
      <c r="A756" s="51">
        <f>IF(OR(D756=0,D756=""),"",COUNTA($D$471:D756))</f>
        <v>266</v>
      </c>
      <c r="B756" s="9" t="s">
        <v>2123</v>
      </c>
      <c r="C756" s="11" t="s">
        <v>1997</v>
      </c>
      <c r="D756" s="16">
        <v>1990</v>
      </c>
      <c r="E756" s="95">
        <v>7034.1</v>
      </c>
      <c r="F756" s="95">
        <v>3455.2</v>
      </c>
      <c r="G756" s="95">
        <v>27</v>
      </c>
      <c r="H756" s="9" t="s">
        <v>732</v>
      </c>
      <c r="I756" s="9"/>
      <c r="J756" s="9"/>
      <c r="K756" s="9"/>
      <c r="L756" s="95"/>
      <c r="M756" s="95"/>
      <c r="N756" s="95"/>
      <c r="O756" s="95"/>
      <c r="P756" s="95"/>
      <c r="Q756" s="95"/>
      <c r="R756" s="95"/>
      <c r="S756" s="95"/>
      <c r="T756" s="95">
        <f t="shared" si="138"/>
        <v>11317866.9</v>
      </c>
      <c r="U756" s="95"/>
      <c r="V756" s="95"/>
      <c r="W756" s="95"/>
      <c r="X756" s="95">
        <f t="shared" si="136"/>
        <v>11317866.9</v>
      </c>
      <c r="Y756" s="9" t="s">
        <v>2659</v>
      </c>
      <c r="Z756" s="16">
        <v>0</v>
      </c>
      <c r="AA756" s="16">
        <v>0</v>
      </c>
      <c r="AB756" s="16">
        <v>0</v>
      </c>
      <c r="AC756" s="53">
        <f t="shared" si="137"/>
        <v>11317866.9</v>
      </c>
      <c r="AD756" s="55"/>
    </row>
    <row r="757" spans="1:30" s="6" customFormat="1" ht="93.75" customHeight="1" x14ac:dyDescent="0.25">
      <c r="A757" s="51">
        <f>IF(OR(D757=0,D757=""),"",COUNTA($D$471:D757))</f>
        <v>267</v>
      </c>
      <c r="B757" s="9" t="s">
        <v>2124</v>
      </c>
      <c r="C757" s="11" t="s">
        <v>1998</v>
      </c>
      <c r="D757" s="16">
        <v>1988</v>
      </c>
      <c r="E757" s="95">
        <v>9670.17</v>
      </c>
      <c r="F757" s="95">
        <v>6931.87</v>
      </c>
      <c r="G757" s="95">
        <v>2738.3</v>
      </c>
      <c r="H757" s="9" t="s">
        <v>732</v>
      </c>
      <c r="I757" s="9"/>
      <c r="J757" s="9"/>
      <c r="K757" s="9"/>
      <c r="L757" s="95"/>
      <c r="M757" s="95"/>
      <c r="N757" s="95"/>
      <c r="O757" s="95"/>
      <c r="P757" s="95"/>
      <c r="Q757" s="95"/>
      <c r="R757" s="95"/>
      <c r="S757" s="95"/>
      <c r="T757" s="95">
        <f t="shared" si="138"/>
        <v>15559303.529999999</v>
      </c>
      <c r="U757" s="95"/>
      <c r="V757" s="95"/>
      <c r="W757" s="95"/>
      <c r="X757" s="95">
        <f t="shared" si="136"/>
        <v>15559303.529999999</v>
      </c>
      <c r="Y757" s="9" t="s">
        <v>2659</v>
      </c>
      <c r="Z757" s="16">
        <v>0</v>
      </c>
      <c r="AA757" s="16">
        <v>0</v>
      </c>
      <c r="AB757" s="16">
        <v>0</v>
      </c>
      <c r="AC757" s="53">
        <f t="shared" si="137"/>
        <v>15559303.529999999</v>
      </c>
      <c r="AD757" s="55"/>
    </row>
    <row r="758" spans="1:30" s="6" customFormat="1" ht="93.75" customHeight="1" x14ac:dyDescent="0.25">
      <c r="A758" s="51">
        <f>IF(OR(D758=0,D758=""),"",COUNTA($D$471:D758))</f>
        <v>268</v>
      </c>
      <c r="B758" s="9" t="s">
        <v>2125</v>
      </c>
      <c r="C758" s="11" t="s">
        <v>1999</v>
      </c>
      <c r="D758" s="16">
        <v>1986</v>
      </c>
      <c r="E758" s="95">
        <v>9670.17</v>
      </c>
      <c r="F758" s="95">
        <v>6961.58</v>
      </c>
      <c r="G758" s="95">
        <v>2708.59</v>
      </c>
      <c r="H758" s="9" t="s">
        <v>732</v>
      </c>
      <c r="I758" s="9"/>
      <c r="J758" s="9"/>
      <c r="K758" s="9"/>
      <c r="L758" s="95"/>
      <c r="M758" s="95"/>
      <c r="N758" s="95"/>
      <c r="O758" s="95"/>
      <c r="P758" s="95"/>
      <c r="Q758" s="95"/>
      <c r="R758" s="95"/>
      <c r="S758" s="95"/>
      <c r="T758" s="95">
        <f t="shared" si="138"/>
        <v>15559303.529999999</v>
      </c>
      <c r="U758" s="95"/>
      <c r="V758" s="95"/>
      <c r="W758" s="95"/>
      <c r="X758" s="95">
        <f t="shared" si="136"/>
        <v>15559303.529999999</v>
      </c>
      <c r="Y758" s="9" t="s">
        <v>2659</v>
      </c>
      <c r="Z758" s="16">
        <v>0</v>
      </c>
      <c r="AA758" s="16">
        <v>0</v>
      </c>
      <c r="AB758" s="16">
        <v>0</v>
      </c>
      <c r="AC758" s="53">
        <f t="shared" si="137"/>
        <v>15559303.529999999</v>
      </c>
      <c r="AD758" s="55"/>
    </row>
    <row r="759" spans="1:30" s="6" customFormat="1" ht="93.75" customHeight="1" x14ac:dyDescent="0.25">
      <c r="A759" s="51">
        <f>IF(OR(D759=0,D759=""),"",COUNTA($D$471:D759))</f>
        <v>269</v>
      </c>
      <c r="B759" s="9" t="s">
        <v>2126</v>
      </c>
      <c r="C759" s="11" t="s">
        <v>2000</v>
      </c>
      <c r="D759" s="16">
        <v>1987</v>
      </c>
      <c r="E759" s="95">
        <v>5537.4</v>
      </c>
      <c r="F759" s="95">
        <v>3851.5</v>
      </c>
      <c r="G759" s="95">
        <v>0</v>
      </c>
      <c r="H759" s="9" t="s">
        <v>732</v>
      </c>
      <c r="I759" s="9"/>
      <c r="J759" s="9"/>
      <c r="K759" s="9"/>
      <c r="L759" s="95"/>
      <c r="M759" s="95"/>
      <c r="N759" s="95"/>
      <c r="O759" s="95"/>
      <c r="P759" s="95"/>
      <c r="Q759" s="95"/>
      <c r="R759" s="95"/>
      <c r="S759" s="95"/>
      <c r="T759" s="95">
        <f t="shared" si="138"/>
        <v>8909676.5999999996</v>
      </c>
      <c r="U759" s="95"/>
      <c r="V759" s="95"/>
      <c r="W759" s="95"/>
      <c r="X759" s="95">
        <f t="shared" si="136"/>
        <v>8909676.5999999996</v>
      </c>
      <c r="Y759" s="9" t="s">
        <v>2659</v>
      </c>
      <c r="Z759" s="16">
        <v>0</v>
      </c>
      <c r="AA759" s="16">
        <v>0</v>
      </c>
      <c r="AB759" s="16">
        <v>0</v>
      </c>
      <c r="AC759" s="53">
        <f t="shared" si="137"/>
        <v>8909676.5999999996</v>
      </c>
      <c r="AD759" s="55"/>
    </row>
    <row r="760" spans="1:30" s="6" customFormat="1" ht="93.75" customHeight="1" x14ac:dyDescent="0.25">
      <c r="A760" s="51">
        <f>IF(OR(D760=0,D760=""),"",COUNTA($D$471:D760))</f>
        <v>270</v>
      </c>
      <c r="B760" s="9" t="s">
        <v>2127</v>
      </c>
      <c r="C760" s="11" t="s">
        <v>2001</v>
      </c>
      <c r="D760" s="16">
        <v>1991</v>
      </c>
      <c r="E760" s="95">
        <v>15645.4</v>
      </c>
      <c r="F760" s="95">
        <v>12233</v>
      </c>
      <c r="G760" s="95">
        <v>135.6</v>
      </c>
      <c r="H760" s="9" t="s">
        <v>732</v>
      </c>
      <c r="I760" s="9"/>
      <c r="J760" s="9"/>
      <c r="K760" s="9"/>
      <c r="L760" s="95"/>
      <c r="M760" s="95"/>
      <c r="N760" s="95"/>
      <c r="O760" s="95"/>
      <c r="P760" s="95"/>
      <c r="Q760" s="95"/>
      <c r="R760" s="95"/>
      <c r="S760" s="95"/>
      <c r="T760" s="95">
        <f t="shared" si="138"/>
        <v>25173448.599999998</v>
      </c>
      <c r="U760" s="95"/>
      <c r="V760" s="95"/>
      <c r="W760" s="95"/>
      <c r="X760" s="95">
        <f t="shared" si="136"/>
        <v>25173448.599999998</v>
      </c>
      <c r="Y760" s="9" t="s">
        <v>2659</v>
      </c>
      <c r="Z760" s="16">
        <v>0</v>
      </c>
      <c r="AA760" s="16">
        <v>0</v>
      </c>
      <c r="AB760" s="16">
        <v>0</v>
      </c>
      <c r="AC760" s="53">
        <f t="shared" si="137"/>
        <v>25173448.599999998</v>
      </c>
      <c r="AD760" s="55"/>
    </row>
    <row r="761" spans="1:30" s="6" customFormat="1" ht="93.75" customHeight="1" x14ac:dyDescent="0.25">
      <c r="A761" s="51">
        <f>IF(OR(D761=0,D761=""),"",COUNTA($D$471:D761))</f>
        <v>271</v>
      </c>
      <c r="B761" s="9" t="s">
        <v>2128</v>
      </c>
      <c r="C761" s="11" t="s">
        <v>2002</v>
      </c>
      <c r="D761" s="16">
        <v>1968</v>
      </c>
      <c r="E761" s="95">
        <v>4394.3</v>
      </c>
      <c r="F761" s="95">
        <v>3249.1</v>
      </c>
      <c r="G761" s="95">
        <v>107.1</v>
      </c>
      <c r="H761" s="9" t="s">
        <v>729</v>
      </c>
      <c r="I761" s="9"/>
      <c r="J761" s="9"/>
      <c r="K761" s="9"/>
      <c r="L761" s="95"/>
      <c r="M761" s="95"/>
      <c r="N761" s="95"/>
      <c r="O761" s="95"/>
      <c r="P761" s="95"/>
      <c r="Q761" s="95"/>
      <c r="R761" s="95"/>
      <c r="S761" s="95"/>
      <c r="T761" s="95">
        <f>2771*E761</f>
        <v>12176605.300000001</v>
      </c>
      <c r="U761" s="95">
        <f>102*E761</f>
        <v>448218.60000000003</v>
      </c>
      <c r="V761" s="95"/>
      <c r="W761" s="95"/>
      <c r="X761" s="95">
        <f t="shared" si="136"/>
        <v>12624823.9</v>
      </c>
      <c r="Y761" s="9" t="s">
        <v>2659</v>
      </c>
      <c r="Z761" s="16">
        <v>0</v>
      </c>
      <c r="AA761" s="16">
        <v>0</v>
      </c>
      <c r="AB761" s="16">
        <v>0</v>
      </c>
      <c r="AC761" s="53">
        <f t="shared" si="137"/>
        <v>12624823.9</v>
      </c>
      <c r="AD761" s="55"/>
    </row>
    <row r="762" spans="1:30" s="6" customFormat="1" ht="93.75" customHeight="1" x14ac:dyDescent="0.25">
      <c r="A762" s="51">
        <f>IF(OR(D762=0,D762=""),"",COUNTA($D$471:D762))</f>
        <v>272</v>
      </c>
      <c r="B762" s="9" t="s">
        <v>1879</v>
      </c>
      <c r="C762" s="11" t="s">
        <v>99</v>
      </c>
      <c r="D762" s="16">
        <v>1974</v>
      </c>
      <c r="E762" s="95">
        <v>4217.1000000000004</v>
      </c>
      <c r="F762" s="95">
        <v>3251.6</v>
      </c>
      <c r="G762" s="95">
        <v>965.5</v>
      </c>
      <c r="H762" s="9" t="s">
        <v>729</v>
      </c>
      <c r="I762" s="9"/>
      <c r="J762" s="9"/>
      <c r="K762" s="9"/>
      <c r="L762" s="95"/>
      <c r="M762" s="95"/>
      <c r="N762" s="95"/>
      <c r="O762" s="95"/>
      <c r="P762" s="95"/>
      <c r="Q762" s="95"/>
      <c r="R762" s="95"/>
      <c r="S762" s="95"/>
      <c r="T762" s="95">
        <f>2771*E762</f>
        <v>11685584.100000001</v>
      </c>
      <c r="U762" s="95"/>
      <c r="V762" s="95"/>
      <c r="W762" s="95"/>
      <c r="X762" s="95">
        <f t="shared" si="136"/>
        <v>11685584.100000001</v>
      </c>
      <c r="Y762" s="9" t="s">
        <v>2659</v>
      </c>
      <c r="Z762" s="16">
        <v>0</v>
      </c>
      <c r="AA762" s="16">
        <v>0</v>
      </c>
      <c r="AB762" s="16">
        <v>0</v>
      </c>
      <c r="AC762" s="53">
        <f t="shared" si="137"/>
        <v>11685584.100000001</v>
      </c>
      <c r="AD762" s="55"/>
    </row>
    <row r="763" spans="1:30" s="6" customFormat="1" ht="93.75" customHeight="1" x14ac:dyDescent="0.25">
      <c r="A763" s="51">
        <f>IF(OR(D763=0,D763=""),"",COUNTA($D$471:D763))</f>
        <v>273</v>
      </c>
      <c r="B763" s="9" t="s">
        <v>2129</v>
      </c>
      <c r="C763" s="11" t="s">
        <v>2003</v>
      </c>
      <c r="D763" s="16">
        <v>1978</v>
      </c>
      <c r="E763" s="95">
        <v>4523.8999999999996</v>
      </c>
      <c r="F763" s="95">
        <v>3340.2</v>
      </c>
      <c r="G763" s="95">
        <v>0</v>
      </c>
      <c r="H763" s="9" t="s">
        <v>729</v>
      </c>
      <c r="I763" s="9"/>
      <c r="J763" s="9"/>
      <c r="K763" s="9"/>
      <c r="L763" s="95">
        <f>565*E763</f>
        <v>2556003.5</v>
      </c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>
        <f t="shared" si="136"/>
        <v>2556003.5</v>
      </c>
      <c r="Y763" s="9" t="s">
        <v>2659</v>
      </c>
      <c r="Z763" s="16">
        <v>0</v>
      </c>
      <c r="AA763" s="16">
        <v>0</v>
      </c>
      <c r="AB763" s="16">
        <v>0</v>
      </c>
      <c r="AC763" s="53">
        <f t="shared" si="137"/>
        <v>2556003.5</v>
      </c>
      <c r="AD763" s="55"/>
    </row>
    <row r="764" spans="1:30" s="6" customFormat="1" ht="93.75" customHeight="1" x14ac:dyDescent="0.25">
      <c r="A764" s="51">
        <f>IF(OR(D764=0,D764=""),"",COUNTA($D$471:D764))</f>
        <v>274</v>
      </c>
      <c r="B764" s="9" t="s">
        <v>2130</v>
      </c>
      <c r="C764" s="11" t="s">
        <v>2004</v>
      </c>
      <c r="D764" s="16">
        <v>1982</v>
      </c>
      <c r="E764" s="95">
        <v>4976.5</v>
      </c>
      <c r="F764" s="95">
        <v>3850.4</v>
      </c>
      <c r="G764" s="95">
        <v>1126.0999999999999</v>
      </c>
      <c r="H764" s="9" t="s">
        <v>732</v>
      </c>
      <c r="I764" s="9"/>
      <c r="J764" s="9"/>
      <c r="K764" s="9"/>
      <c r="L764" s="95"/>
      <c r="M764" s="95"/>
      <c r="N764" s="95"/>
      <c r="O764" s="95"/>
      <c r="P764" s="95"/>
      <c r="Q764" s="95"/>
      <c r="R764" s="95"/>
      <c r="S764" s="95"/>
      <c r="T764" s="95">
        <f>1609*E764</f>
        <v>8007188.5</v>
      </c>
      <c r="U764" s="95"/>
      <c r="V764" s="95"/>
      <c r="W764" s="95"/>
      <c r="X764" s="95">
        <f t="shared" si="136"/>
        <v>8007188.5</v>
      </c>
      <c r="Y764" s="9" t="s">
        <v>2659</v>
      </c>
      <c r="Z764" s="16">
        <v>0</v>
      </c>
      <c r="AA764" s="16">
        <v>0</v>
      </c>
      <c r="AB764" s="16">
        <v>0</v>
      </c>
      <c r="AC764" s="53">
        <f t="shared" si="137"/>
        <v>8007188.5</v>
      </c>
      <c r="AD764" s="55"/>
    </row>
    <row r="765" spans="1:30" s="6" customFormat="1" ht="93.75" customHeight="1" x14ac:dyDescent="0.25">
      <c r="A765" s="51">
        <f>IF(OR(D765=0,D765=""),"",COUNTA($D$471:D765))</f>
        <v>275</v>
      </c>
      <c r="B765" s="9" t="s">
        <v>2131</v>
      </c>
      <c r="C765" s="11" t="s">
        <v>2005</v>
      </c>
      <c r="D765" s="16">
        <v>1987</v>
      </c>
      <c r="E765" s="95">
        <v>8360.6</v>
      </c>
      <c r="F765" s="95">
        <v>6440.1</v>
      </c>
      <c r="G765" s="95">
        <v>1920.5</v>
      </c>
      <c r="H765" s="9" t="s">
        <v>732</v>
      </c>
      <c r="I765" s="9"/>
      <c r="J765" s="9"/>
      <c r="K765" s="9"/>
      <c r="L765" s="95"/>
      <c r="M765" s="95"/>
      <c r="N765" s="95"/>
      <c r="O765" s="95"/>
      <c r="P765" s="95"/>
      <c r="Q765" s="95"/>
      <c r="R765" s="95"/>
      <c r="S765" s="95"/>
      <c r="T765" s="95">
        <f>1609*E765</f>
        <v>13452205.4</v>
      </c>
      <c r="U765" s="95"/>
      <c r="V765" s="95"/>
      <c r="W765" s="95"/>
      <c r="X765" s="95">
        <f t="shared" si="136"/>
        <v>13452205.4</v>
      </c>
      <c r="Y765" s="9" t="s">
        <v>2659</v>
      </c>
      <c r="Z765" s="16">
        <v>0</v>
      </c>
      <c r="AA765" s="16">
        <v>0</v>
      </c>
      <c r="AB765" s="16">
        <v>0</v>
      </c>
      <c r="AC765" s="53">
        <f t="shared" si="137"/>
        <v>13452205.4</v>
      </c>
      <c r="AD765" s="55"/>
    </row>
    <row r="766" spans="1:30" s="6" customFormat="1" ht="93.75" customHeight="1" x14ac:dyDescent="0.25">
      <c r="A766" s="51">
        <f>IF(OR(D766=0,D766=""),"",COUNTA($D$471:D766))</f>
        <v>276</v>
      </c>
      <c r="B766" s="9" t="s">
        <v>2132</v>
      </c>
      <c r="C766" s="11" t="s">
        <v>2006</v>
      </c>
      <c r="D766" s="16">
        <v>1990</v>
      </c>
      <c r="E766" s="95">
        <v>7776.9</v>
      </c>
      <c r="F766" s="95">
        <v>5900.1</v>
      </c>
      <c r="G766" s="95">
        <v>0</v>
      </c>
      <c r="H766" s="9" t="s">
        <v>732</v>
      </c>
      <c r="I766" s="9"/>
      <c r="J766" s="9"/>
      <c r="K766" s="9"/>
      <c r="L766" s="95"/>
      <c r="M766" s="95"/>
      <c r="N766" s="95"/>
      <c r="O766" s="95"/>
      <c r="P766" s="95"/>
      <c r="Q766" s="95"/>
      <c r="R766" s="95"/>
      <c r="S766" s="95"/>
      <c r="T766" s="95">
        <f>1609*E766</f>
        <v>12513032.1</v>
      </c>
      <c r="U766" s="95"/>
      <c r="V766" s="95"/>
      <c r="W766" s="95"/>
      <c r="X766" s="95">
        <f t="shared" si="136"/>
        <v>12513032.1</v>
      </c>
      <c r="Y766" s="9" t="s">
        <v>2659</v>
      </c>
      <c r="Z766" s="16">
        <v>0</v>
      </c>
      <c r="AA766" s="16">
        <v>0</v>
      </c>
      <c r="AB766" s="16">
        <v>0</v>
      </c>
      <c r="AC766" s="53">
        <f t="shared" si="137"/>
        <v>12513032.1</v>
      </c>
      <c r="AD766" s="55"/>
    </row>
    <row r="767" spans="1:30" s="6" customFormat="1" ht="93.75" customHeight="1" x14ac:dyDescent="0.25">
      <c r="A767" s="51">
        <f>IF(OR(D767=0,D767=""),"",COUNTA($D$471:D767))</f>
        <v>277</v>
      </c>
      <c r="B767" s="9" t="s">
        <v>1045</v>
      </c>
      <c r="C767" s="11" t="s">
        <v>37</v>
      </c>
      <c r="D767" s="16">
        <v>1969</v>
      </c>
      <c r="E767" s="95">
        <v>4260.6000000000004</v>
      </c>
      <c r="F767" s="95">
        <v>3320</v>
      </c>
      <c r="G767" s="95">
        <v>0</v>
      </c>
      <c r="H767" s="9" t="s">
        <v>729</v>
      </c>
      <c r="I767" s="9"/>
      <c r="J767" s="9"/>
      <c r="K767" s="9"/>
      <c r="L767" s="95"/>
      <c r="M767" s="95"/>
      <c r="N767" s="95"/>
      <c r="O767" s="95"/>
      <c r="P767" s="95"/>
      <c r="Q767" s="95"/>
      <c r="R767" s="95"/>
      <c r="S767" s="95"/>
      <c r="T767" s="95">
        <f>2771*E767</f>
        <v>11806122.600000001</v>
      </c>
      <c r="U767" s="95"/>
      <c r="V767" s="95"/>
      <c r="W767" s="95"/>
      <c r="X767" s="95">
        <f t="shared" si="136"/>
        <v>11806122.600000001</v>
      </c>
      <c r="Y767" s="9" t="s">
        <v>2659</v>
      </c>
      <c r="Z767" s="16">
        <v>0</v>
      </c>
      <c r="AA767" s="16">
        <v>0</v>
      </c>
      <c r="AB767" s="16">
        <v>0</v>
      </c>
      <c r="AC767" s="53">
        <f t="shared" si="137"/>
        <v>11806122.600000001</v>
      </c>
      <c r="AD767" s="55"/>
    </row>
    <row r="768" spans="1:30" s="6" customFormat="1" ht="93.75" customHeight="1" x14ac:dyDescent="0.25">
      <c r="A768" s="51">
        <f>IF(OR(D768=0,D768=""),"",COUNTA($D$471:D768))</f>
        <v>278</v>
      </c>
      <c r="B768" s="9" t="s">
        <v>2133</v>
      </c>
      <c r="C768" s="11" t="s">
        <v>2007</v>
      </c>
      <c r="D768" s="16">
        <v>1993</v>
      </c>
      <c r="E768" s="95">
        <v>14946.8</v>
      </c>
      <c r="F768" s="95">
        <v>11980.2</v>
      </c>
      <c r="G768" s="95">
        <v>171.4</v>
      </c>
      <c r="H768" s="9" t="s">
        <v>732</v>
      </c>
      <c r="I768" s="9"/>
      <c r="J768" s="9"/>
      <c r="K768" s="9"/>
      <c r="L768" s="95"/>
      <c r="M768" s="95"/>
      <c r="N768" s="95"/>
      <c r="O768" s="95"/>
      <c r="P768" s="95"/>
      <c r="Q768" s="95"/>
      <c r="R768" s="95"/>
      <c r="S768" s="95"/>
      <c r="T768" s="95">
        <f>1609*E768</f>
        <v>24049401.199999999</v>
      </c>
      <c r="U768" s="95"/>
      <c r="V768" s="95"/>
      <c r="W768" s="95"/>
      <c r="X768" s="95">
        <f t="shared" si="136"/>
        <v>24049401.199999999</v>
      </c>
      <c r="Y768" s="9" t="s">
        <v>2659</v>
      </c>
      <c r="Z768" s="16">
        <v>0</v>
      </c>
      <c r="AA768" s="16">
        <v>0</v>
      </c>
      <c r="AB768" s="16">
        <v>0</v>
      </c>
      <c r="AC768" s="53">
        <f t="shared" si="137"/>
        <v>24049401.199999999</v>
      </c>
      <c r="AD768" s="55"/>
    </row>
    <row r="769" spans="1:30" s="6" customFormat="1" ht="93.75" customHeight="1" x14ac:dyDescent="0.25">
      <c r="A769" s="51">
        <f>IF(OR(D769=0,D769=""),"",COUNTA($D$471:D769))</f>
        <v>279</v>
      </c>
      <c r="B769" s="9" t="s">
        <v>2134</v>
      </c>
      <c r="C769" s="11" t="s">
        <v>2008</v>
      </c>
      <c r="D769" s="16">
        <v>1983</v>
      </c>
      <c r="E769" s="95">
        <v>10633</v>
      </c>
      <c r="F769" s="95">
        <v>7371.2</v>
      </c>
      <c r="G769" s="95">
        <v>179.4</v>
      </c>
      <c r="H769" s="9" t="s">
        <v>729</v>
      </c>
      <c r="I769" s="9"/>
      <c r="J769" s="9"/>
      <c r="K769" s="9"/>
      <c r="L769" s="95">
        <f>565*E769</f>
        <v>6007645</v>
      </c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>
        <f t="shared" si="136"/>
        <v>6007645</v>
      </c>
      <c r="Y769" s="9" t="s">
        <v>2659</v>
      </c>
      <c r="Z769" s="16">
        <v>0</v>
      </c>
      <c r="AA769" s="16">
        <v>0</v>
      </c>
      <c r="AB769" s="16">
        <v>0</v>
      </c>
      <c r="AC769" s="53">
        <f t="shared" si="137"/>
        <v>6007645</v>
      </c>
      <c r="AD769" s="55"/>
    </row>
    <row r="770" spans="1:30" s="6" customFormat="1" ht="93.75" customHeight="1" x14ac:dyDescent="0.25">
      <c r="A770" s="51">
        <f>IF(OR(D770=0,D770=""),"",COUNTA($D$471:D770))</f>
        <v>280</v>
      </c>
      <c r="B770" s="9" t="s">
        <v>1786</v>
      </c>
      <c r="C770" s="11" t="s">
        <v>1666</v>
      </c>
      <c r="D770" s="16">
        <v>1992</v>
      </c>
      <c r="E770" s="95">
        <v>2283.1</v>
      </c>
      <c r="F770" s="95">
        <v>1964.6</v>
      </c>
      <c r="G770" s="95">
        <v>0</v>
      </c>
      <c r="H770" s="9" t="s">
        <v>732</v>
      </c>
      <c r="I770" s="9"/>
      <c r="J770" s="9"/>
      <c r="K770" s="9"/>
      <c r="L770" s="95"/>
      <c r="M770" s="95"/>
      <c r="N770" s="95"/>
      <c r="O770" s="95"/>
      <c r="P770" s="95"/>
      <c r="Q770" s="95"/>
      <c r="R770" s="95"/>
      <c r="S770" s="95"/>
      <c r="T770" s="95">
        <f>1609*E770</f>
        <v>3673507.9</v>
      </c>
      <c r="U770" s="95"/>
      <c r="V770" s="95"/>
      <c r="W770" s="95"/>
      <c r="X770" s="95">
        <f t="shared" si="136"/>
        <v>3673507.9</v>
      </c>
      <c r="Y770" s="9" t="s">
        <v>2659</v>
      </c>
      <c r="Z770" s="16">
        <v>0</v>
      </c>
      <c r="AA770" s="16">
        <v>0</v>
      </c>
      <c r="AB770" s="16">
        <v>0</v>
      </c>
      <c r="AC770" s="53">
        <f t="shared" si="137"/>
        <v>3673507.9</v>
      </c>
      <c r="AD770" s="55"/>
    </row>
    <row r="771" spans="1:30" s="6" customFormat="1" ht="93.75" customHeight="1" x14ac:dyDescent="0.25">
      <c r="A771" s="51">
        <f>IF(OR(D771=0,D771=""),"",COUNTA($D$471:D771))</f>
        <v>281</v>
      </c>
      <c r="B771" s="9" t="s">
        <v>2135</v>
      </c>
      <c r="C771" s="11" t="s">
        <v>2009</v>
      </c>
      <c r="D771" s="16">
        <v>1983</v>
      </c>
      <c r="E771" s="95">
        <v>6668</v>
      </c>
      <c r="F771" s="95">
        <v>3694.1</v>
      </c>
      <c r="G771" s="95">
        <v>477.8</v>
      </c>
      <c r="H771" s="9" t="s">
        <v>729</v>
      </c>
      <c r="I771" s="9"/>
      <c r="J771" s="9"/>
      <c r="K771" s="9"/>
      <c r="L771" s="95"/>
      <c r="M771" s="95"/>
      <c r="N771" s="95"/>
      <c r="O771" s="95"/>
      <c r="P771" s="95"/>
      <c r="Q771" s="95"/>
      <c r="R771" s="95">
        <f>2338*E771</f>
        <v>15589784</v>
      </c>
      <c r="S771" s="95"/>
      <c r="T771" s="95">
        <f>2771*E771</f>
        <v>18477028</v>
      </c>
      <c r="U771" s="95"/>
      <c r="V771" s="95"/>
      <c r="W771" s="95"/>
      <c r="X771" s="95">
        <f t="shared" si="136"/>
        <v>34066812</v>
      </c>
      <c r="Y771" s="9" t="s">
        <v>2659</v>
      </c>
      <c r="Z771" s="16">
        <v>0</v>
      </c>
      <c r="AA771" s="16">
        <v>0</v>
      </c>
      <c r="AB771" s="16">
        <v>0</v>
      </c>
      <c r="AC771" s="53">
        <f t="shared" si="137"/>
        <v>34066812</v>
      </c>
      <c r="AD771" s="55"/>
    </row>
    <row r="772" spans="1:30" s="6" customFormat="1" ht="93.75" customHeight="1" x14ac:dyDescent="0.25">
      <c r="A772" s="51">
        <f>IF(OR(D772=0,D772=""),"",COUNTA($D$471:D772))</f>
        <v>282</v>
      </c>
      <c r="B772" s="9" t="s">
        <v>2136</v>
      </c>
      <c r="C772" s="11" t="s">
        <v>2010</v>
      </c>
      <c r="D772" s="16">
        <v>1917</v>
      </c>
      <c r="E772" s="95">
        <v>1786.21</v>
      </c>
      <c r="F772" s="95">
        <v>972.21</v>
      </c>
      <c r="G772" s="95">
        <v>309.2</v>
      </c>
      <c r="H772" s="9" t="s">
        <v>728</v>
      </c>
      <c r="I772" s="9"/>
      <c r="J772" s="9"/>
      <c r="K772" s="9"/>
      <c r="L772" s="95"/>
      <c r="M772" s="95"/>
      <c r="N772" s="95"/>
      <c r="O772" s="95"/>
      <c r="P772" s="95"/>
      <c r="Q772" s="95"/>
      <c r="R772" s="95">
        <f>2338*E772</f>
        <v>4176158.98</v>
      </c>
      <c r="S772" s="95">
        <f>297*E772</f>
        <v>530504.37</v>
      </c>
      <c r="T772" s="95"/>
      <c r="U772" s="95"/>
      <c r="V772" s="95"/>
      <c r="W772" s="95"/>
      <c r="X772" s="95">
        <f t="shared" si="136"/>
        <v>4706663.3499999996</v>
      </c>
      <c r="Y772" s="9" t="s">
        <v>2659</v>
      </c>
      <c r="Z772" s="16">
        <v>0</v>
      </c>
      <c r="AA772" s="16">
        <v>0</v>
      </c>
      <c r="AB772" s="16">
        <v>0</v>
      </c>
      <c r="AC772" s="53">
        <f t="shared" si="137"/>
        <v>4706663.3499999996</v>
      </c>
      <c r="AD772" s="55"/>
    </row>
    <row r="773" spans="1:30" s="6" customFormat="1" ht="93.75" customHeight="1" x14ac:dyDescent="0.25">
      <c r="A773" s="51">
        <f>IF(OR(D773=0,D773=""),"",COUNTA($D$471:D773))</f>
        <v>283</v>
      </c>
      <c r="B773" s="9" t="s">
        <v>2137</v>
      </c>
      <c r="C773" s="11" t="s">
        <v>2011</v>
      </c>
      <c r="D773" s="16">
        <v>1984</v>
      </c>
      <c r="E773" s="95">
        <v>12158.1</v>
      </c>
      <c r="F773" s="95">
        <v>9567.7999999999993</v>
      </c>
      <c r="G773" s="95">
        <v>60.8</v>
      </c>
      <c r="H773" s="9" t="s">
        <v>732</v>
      </c>
      <c r="I773" s="9"/>
      <c r="J773" s="9"/>
      <c r="K773" s="9"/>
      <c r="L773" s="95"/>
      <c r="M773" s="95"/>
      <c r="N773" s="95"/>
      <c r="O773" s="95"/>
      <c r="P773" s="95"/>
      <c r="Q773" s="95"/>
      <c r="R773" s="95">
        <f>876*E773</f>
        <v>10650495.6</v>
      </c>
      <c r="S773" s="95"/>
      <c r="T773" s="95"/>
      <c r="U773" s="95"/>
      <c r="V773" s="95"/>
      <c r="W773" s="95"/>
      <c r="X773" s="95">
        <f t="shared" si="136"/>
        <v>10650495.6</v>
      </c>
      <c r="Y773" s="9" t="s">
        <v>2659</v>
      </c>
      <c r="Z773" s="16">
        <v>0</v>
      </c>
      <c r="AA773" s="16">
        <v>0</v>
      </c>
      <c r="AB773" s="16">
        <v>0</v>
      </c>
      <c r="AC773" s="53">
        <f t="shared" si="137"/>
        <v>10650495.6</v>
      </c>
      <c r="AD773" s="55"/>
    </row>
    <row r="774" spans="1:30" s="6" customFormat="1" ht="93.75" customHeight="1" x14ac:dyDescent="0.25">
      <c r="A774" s="51">
        <f>IF(OR(D774=0,D774=""),"",COUNTA($D$471:D774))</f>
        <v>284</v>
      </c>
      <c r="B774" s="9" t="s">
        <v>2138</v>
      </c>
      <c r="C774" s="11" t="s">
        <v>2012</v>
      </c>
      <c r="D774" s="16">
        <v>1990</v>
      </c>
      <c r="E774" s="95">
        <v>13761.7</v>
      </c>
      <c r="F774" s="95">
        <v>9596.77</v>
      </c>
      <c r="G774" s="95">
        <v>0</v>
      </c>
      <c r="H774" s="9" t="s">
        <v>732</v>
      </c>
      <c r="I774" s="9"/>
      <c r="J774" s="9"/>
      <c r="K774" s="9"/>
      <c r="L774" s="95"/>
      <c r="M774" s="95"/>
      <c r="N774" s="95"/>
      <c r="O774" s="95"/>
      <c r="P774" s="95"/>
      <c r="Q774" s="95"/>
      <c r="R774" s="95">
        <f>876*E774</f>
        <v>12055249.200000001</v>
      </c>
      <c r="S774" s="95"/>
      <c r="T774" s="95"/>
      <c r="U774" s="95"/>
      <c r="V774" s="95"/>
      <c r="W774" s="95"/>
      <c r="X774" s="95">
        <f t="shared" si="136"/>
        <v>12055249.200000001</v>
      </c>
      <c r="Y774" s="9" t="s">
        <v>2659</v>
      </c>
      <c r="Z774" s="16">
        <v>0</v>
      </c>
      <c r="AA774" s="16">
        <v>0</v>
      </c>
      <c r="AB774" s="16">
        <v>0</v>
      </c>
      <c r="AC774" s="53">
        <f t="shared" si="137"/>
        <v>12055249.200000001</v>
      </c>
      <c r="AD774" s="55"/>
    </row>
    <row r="775" spans="1:30" s="6" customFormat="1" ht="93.75" customHeight="1" x14ac:dyDescent="0.25">
      <c r="A775" s="51">
        <f>IF(OR(D775=0,D775=""),"",COUNTA($D$471:D775))</f>
        <v>285</v>
      </c>
      <c r="B775" s="9" t="s">
        <v>2536</v>
      </c>
      <c r="C775" s="11" t="s">
        <v>2455</v>
      </c>
      <c r="D775" s="16">
        <v>1991</v>
      </c>
      <c r="E775" s="95">
        <f>821.4+6791.4</f>
        <v>7612.7999999999993</v>
      </c>
      <c r="F775" s="95">
        <v>5396.3</v>
      </c>
      <c r="G775" s="95">
        <v>126.6</v>
      </c>
      <c r="H775" s="9" t="s">
        <v>738</v>
      </c>
      <c r="I775" s="9">
        <v>2</v>
      </c>
      <c r="J775" s="9">
        <v>2</v>
      </c>
      <c r="K775" s="9"/>
      <c r="L775" s="95"/>
      <c r="M775" s="95"/>
      <c r="N775" s="95"/>
      <c r="O775" s="95"/>
      <c r="P775" s="95"/>
      <c r="Q775" s="95">
        <f>4023848*J775</f>
        <v>8047696</v>
      </c>
      <c r="R775" s="95"/>
      <c r="S775" s="95"/>
      <c r="T775" s="95"/>
      <c r="U775" s="95"/>
      <c r="V775" s="95">
        <f>48*E775</f>
        <v>365414.39999999997</v>
      </c>
      <c r="W775" s="95"/>
      <c r="X775" s="95">
        <f t="shared" si="136"/>
        <v>8413110.4000000004</v>
      </c>
      <c r="Y775" s="9" t="s">
        <v>2659</v>
      </c>
      <c r="Z775" s="16">
        <v>0</v>
      </c>
      <c r="AA775" s="16">
        <v>0</v>
      </c>
      <c r="AB775" s="16">
        <v>0</v>
      </c>
      <c r="AC775" s="53">
        <f t="shared" si="137"/>
        <v>8413110.4000000004</v>
      </c>
      <c r="AD775" s="55"/>
    </row>
    <row r="776" spans="1:30" s="6" customFormat="1" ht="93.75" customHeight="1" x14ac:dyDescent="0.25">
      <c r="A776" s="51">
        <f>IF(OR(D776=0,D776=""),"",COUNTA($D$471:D776))</f>
        <v>286</v>
      </c>
      <c r="B776" s="9" t="s">
        <v>2371</v>
      </c>
      <c r="C776" s="11" t="s">
        <v>2214</v>
      </c>
      <c r="D776" s="16">
        <v>1974</v>
      </c>
      <c r="E776" s="95">
        <v>5887.1</v>
      </c>
      <c r="F776" s="95">
        <v>4454.3</v>
      </c>
      <c r="G776" s="95">
        <v>0</v>
      </c>
      <c r="H776" s="9" t="s">
        <v>729</v>
      </c>
      <c r="I776" s="9"/>
      <c r="J776" s="9"/>
      <c r="K776" s="9"/>
      <c r="L776" s="95"/>
      <c r="M776" s="95"/>
      <c r="N776" s="95"/>
      <c r="O776" s="95"/>
      <c r="P776" s="95"/>
      <c r="Q776" s="95"/>
      <c r="R776" s="95">
        <f>2338*E776</f>
        <v>13764039.800000001</v>
      </c>
      <c r="S776" s="95"/>
      <c r="T776" s="95"/>
      <c r="U776" s="95"/>
      <c r="V776" s="95"/>
      <c r="W776" s="95"/>
      <c r="X776" s="95">
        <f t="shared" si="136"/>
        <v>13764039.800000001</v>
      </c>
      <c r="Y776" s="9" t="s">
        <v>2659</v>
      </c>
      <c r="Z776" s="16">
        <v>0</v>
      </c>
      <c r="AA776" s="16">
        <v>0</v>
      </c>
      <c r="AB776" s="16">
        <v>0</v>
      </c>
      <c r="AC776" s="53">
        <f t="shared" si="137"/>
        <v>13764039.800000001</v>
      </c>
      <c r="AD776" s="55"/>
    </row>
    <row r="777" spans="1:30" s="6" customFormat="1" ht="93.75" customHeight="1" x14ac:dyDescent="0.25">
      <c r="A777" s="51">
        <f>IF(OR(D777=0,D777=""),"",COUNTA($D$471:D777))</f>
        <v>287</v>
      </c>
      <c r="B777" s="9" t="s">
        <v>2372</v>
      </c>
      <c r="C777" s="11" t="s">
        <v>2215</v>
      </c>
      <c r="D777" s="16">
        <v>1975</v>
      </c>
      <c r="E777" s="95">
        <v>3988.6</v>
      </c>
      <c r="F777" s="95">
        <v>2662.6</v>
      </c>
      <c r="G777" s="95">
        <v>300.2</v>
      </c>
      <c r="H777" s="9" t="s">
        <v>729</v>
      </c>
      <c r="I777" s="9"/>
      <c r="J777" s="9"/>
      <c r="K777" s="9"/>
      <c r="L777" s="95">
        <f>565*E777</f>
        <v>2253559</v>
      </c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>
        <f t="shared" si="136"/>
        <v>2253559</v>
      </c>
      <c r="Y777" s="9" t="s">
        <v>2659</v>
      </c>
      <c r="Z777" s="16">
        <v>0</v>
      </c>
      <c r="AA777" s="16">
        <v>0</v>
      </c>
      <c r="AB777" s="16">
        <v>0</v>
      </c>
      <c r="AC777" s="53">
        <f t="shared" si="137"/>
        <v>2253559</v>
      </c>
      <c r="AD777" s="55"/>
    </row>
    <row r="778" spans="1:30" s="6" customFormat="1" ht="93.75" customHeight="1" x14ac:dyDescent="0.25">
      <c r="A778" s="51">
        <f>IF(OR(D778=0,D778=""),"",COUNTA($D$471:D778))</f>
        <v>288</v>
      </c>
      <c r="B778" s="9" t="s">
        <v>2373</v>
      </c>
      <c r="C778" s="11" t="s">
        <v>2216</v>
      </c>
      <c r="D778" s="16">
        <v>1954</v>
      </c>
      <c r="E778" s="95">
        <v>1325.3</v>
      </c>
      <c r="F778" s="95">
        <v>760.2</v>
      </c>
      <c r="G778" s="95">
        <v>197.3</v>
      </c>
      <c r="H778" s="9" t="s">
        <v>727</v>
      </c>
      <c r="I778" s="9"/>
      <c r="J778" s="9"/>
      <c r="K778" s="9"/>
      <c r="L778" s="95"/>
      <c r="M778" s="95"/>
      <c r="N778" s="95"/>
      <c r="O778" s="95"/>
      <c r="P778" s="95"/>
      <c r="Q778" s="95"/>
      <c r="R778" s="95">
        <f>5074*E778</f>
        <v>6724572.2000000002</v>
      </c>
      <c r="S778" s="95"/>
      <c r="T778" s="95"/>
      <c r="U778" s="95"/>
      <c r="V778" s="95"/>
      <c r="W778" s="95"/>
      <c r="X778" s="95">
        <f t="shared" si="136"/>
        <v>6724572.2000000002</v>
      </c>
      <c r="Y778" s="9" t="s">
        <v>2659</v>
      </c>
      <c r="Z778" s="16">
        <v>0</v>
      </c>
      <c r="AA778" s="16">
        <v>0</v>
      </c>
      <c r="AB778" s="16">
        <v>0</v>
      </c>
      <c r="AC778" s="53">
        <f t="shared" si="137"/>
        <v>6724572.2000000002</v>
      </c>
      <c r="AD778" s="55"/>
    </row>
    <row r="779" spans="1:30" s="6" customFormat="1" ht="93.75" customHeight="1" x14ac:dyDescent="0.25">
      <c r="A779" s="51">
        <f>IF(OR(D779=0,D779=""),"",COUNTA($D$471:D779))</f>
        <v>289</v>
      </c>
      <c r="B779" s="9" t="s">
        <v>2374</v>
      </c>
      <c r="C779" s="11" t="s">
        <v>2217</v>
      </c>
      <c r="D779" s="16">
        <v>1966</v>
      </c>
      <c r="E779" s="95">
        <v>5867.6</v>
      </c>
      <c r="F779" s="95">
        <v>4692.7</v>
      </c>
      <c r="G779" s="95">
        <v>0</v>
      </c>
      <c r="H779" s="9" t="s">
        <v>729</v>
      </c>
      <c r="I779" s="9"/>
      <c r="J779" s="9"/>
      <c r="K779" s="9"/>
      <c r="L779" s="95"/>
      <c r="M779" s="95"/>
      <c r="N779" s="95"/>
      <c r="O779" s="95"/>
      <c r="P779" s="95"/>
      <c r="Q779" s="95"/>
      <c r="R779" s="95">
        <f>2338*E779</f>
        <v>13718448.800000001</v>
      </c>
      <c r="S779" s="95"/>
      <c r="T779" s="95"/>
      <c r="U779" s="95"/>
      <c r="V779" s="95"/>
      <c r="W779" s="95"/>
      <c r="X779" s="95">
        <f t="shared" si="136"/>
        <v>13718448.800000001</v>
      </c>
      <c r="Y779" s="9" t="s">
        <v>2659</v>
      </c>
      <c r="Z779" s="16">
        <v>0</v>
      </c>
      <c r="AA779" s="16">
        <v>0</v>
      </c>
      <c r="AB779" s="16">
        <v>0</v>
      </c>
      <c r="AC779" s="53">
        <f t="shared" si="137"/>
        <v>13718448.800000001</v>
      </c>
      <c r="AD779" s="55"/>
    </row>
    <row r="780" spans="1:30" s="6" customFormat="1" ht="93.75" customHeight="1" x14ac:dyDescent="0.25">
      <c r="A780" s="51">
        <f>IF(OR(D780=0,D780=""),"",COUNTA($D$471:D780))</f>
        <v>290</v>
      </c>
      <c r="B780" s="9" t="s">
        <v>2375</v>
      </c>
      <c r="C780" s="11" t="s">
        <v>2218</v>
      </c>
      <c r="D780" s="16">
        <v>1977</v>
      </c>
      <c r="E780" s="95">
        <v>12788.1</v>
      </c>
      <c r="F780" s="95">
        <v>9179.5</v>
      </c>
      <c r="G780" s="95">
        <v>286.39999999999998</v>
      </c>
      <c r="H780" s="9" t="s">
        <v>732</v>
      </c>
      <c r="I780" s="9"/>
      <c r="J780" s="9"/>
      <c r="K780" s="9"/>
      <c r="L780" s="95"/>
      <c r="M780" s="95"/>
      <c r="N780" s="95"/>
      <c r="O780" s="95"/>
      <c r="P780" s="95"/>
      <c r="Q780" s="95"/>
      <c r="R780" s="95">
        <f>876*E780</f>
        <v>11202375.6</v>
      </c>
      <c r="S780" s="95"/>
      <c r="T780" s="95"/>
      <c r="U780" s="95"/>
      <c r="V780" s="95"/>
      <c r="W780" s="95"/>
      <c r="X780" s="95">
        <f t="shared" si="136"/>
        <v>11202375.6</v>
      </c>
      <c r="Y780" s="9" t="s">
        <v>2659</v>
      </c>
      <c r="Z780" s="16">
        <v>0</v>
      </c>
      <c r="AA780" s="16">
        <v>0</v>
      </c>
      <c r="AB780" s="16">
        <v>0</v>
      </c>
      <c r="AC780" s="53">
        <f t="shared" si="137"/>
        <v>11202375.6</v>
      </c>
      <c r="AD780" s="55"/>
    </row>
    <row r="781" spans="1:30" s="6" customFormat="1" ht="93.75" customHeight="1" x14ac:dyDescent="0.25">
      <c r="A781" s="51">
        <f>IF(OR(D781=0,D781=""),"",COUNTA($D$471:D781))</f>
        <v>291</v>
      </c>
      <c r="B781" s="9" t="s">
        <v>2376</v>
      </c>
      <c r="C781" s="11" t="s">
        <v>2219</v>
      </c>
      <c r="D781" s="16">
        <v>1968</v>
      </c>
      <c r="E781" s="95">
        <v>13336</v>
      </c>
      <c r="F781" s="95">
        <v>9399.07</v>
      </c>
      <c r="G781" s="95">
        <v>3937.2000000000003</v>
      </c>
      <c r="H781" s="9" t="s">
        <v>732</v>
      </c>
      <c r="I781" s="9"/>
      <c r="J781" s="9"/>
      <c r="K781" s="9"/>
      <c r="L781" s="95"/>
      <c r="M781" s="95"/>
      <c r="N781" s="95"/>
      <c r="O781" s="95"/>
      <c r="P781" s="95"/>
      <c r="Q781" s="95"/>
      <c r="R781" s="95">
        <f>876*E781</f>
        <v>11682336</v>
      </c>
      <c r="S781" s="95"/>
      <c r="T781" s="95"/>
      <c r="U781" s="95"/>
      <c r="V781" s="95"/>
      <c r="W781" s="95"/>
      <c r="X781" s="95">
        <f t="shared" si="136"/>
        <v>11682336</v>
      </c>
      <c r="Y781" s="9" t="s">
        <v>2659</v>
      </c>
      <c r="Z781" s="16">
        <v>0</v>
      </c>
      <c r="AA781" s="16">
        <v>0</v>
      </c>
      <c r="AB781" s="16">
        <v>0</v>
      </c>
      <c r="AC781" s="53">
        <f t="shared" si="137"/>
        <v>11682336</v>
      </c>
      <c r="AD781" s="55"/>
    </row>
    <row r="782" spans="1:30" s="6" customFormat="1" ht="93.75" customHeight="1" x14ac:dyDescent="0.25">
      <c r="A782" s="51">
        <f>IF(OR(D782=0,D782=""),"",COUNTA($D$471:D782))</f>
        <v>292</v>
      </c>
      <c r="B782" s="9" t="s">
        <v>935</v>
      </c>
      <c r="C782" s="11" t="s">
        <v>754</v>
      </c>
      <c r="D782" s="16">
        <v>1964</v>
      </c>
      <c r="E782" s="95">
        <v>2071.6</v>
      </c>
      <c r="F782" s="95">
        <v>1249.5</v>
      </c>
      <c r="G782" s="95">
        <v>0</v>
      </c>
      <c r="H782" s="9" t="s">
        <v>728</v>
      </c>
      <c r="I782" s="9"/>
      <c r="J782" s="9"/>
      <c r="K782" s="9"/>
      <c r="L782" s="95"/>
      <c r="M782" s="95"/>
      <c r="N782" s="95">
        <f>484*E782</f>
        <v>1002654.3999999999</v>
      </c>
      <c r="O782" s="95"/>
      <c r="P782" s="95"/>
      <c r="Q782" s="95"/>
      <c r="R782" s="95"/>
      <c r="S782" s="95"/>
      <c r="T782" s="95"/>
      <c r="U782" s="95"/>
      <c r="V782" s="95">
        <f>35*E782</f>
        <v>72506</v>
      </c>
      <c r="W782" s="95"/>
      <c r="X782" s="95">
        <f t="shared" si="136"/>
        <v>1075160.3999999999</v>
      </c>
      <c r="Y782" s="9" t="s">
        <v>2659</v>
      </c>
      <c r="Z782" s="16">
        <v>0</v>
      </c>
      <c r="AA782" s="16">
        <v>0</v>
      </c>
      <c r="AB782" s="16">
        <v>0</v>
      </c>
      <c r="AC782" s="53">
        <f t="shared" si="137"/>
        <v>1075160.3999999999</v>
      </c>
      <c r="AD782" s="55"/>
    </row>
    <row r="783" spans="1:30" s="6" customFormat="1" ht="93.75" customHeight="1" x14ac:dyDescent="0.25">
      <c r="A783" s="51">
        <f>IF(OR(D783=0,D783=""),"",COUNTA($D$471:D783))</f>
        <v>293</v>
      </c>
      <c r="B783" s="9" t="s">
        <v>1145</v>
      </c>
      <c r="C783" s="11" t="s">
        <v>755</v>
      </c>
      <c r="D783" s="16">
        <v>1964</v>
      </c>
      <c r="E783" s="95">
        <v>4741.8</v>
      </c>
      <c r="F783" s="95">
        <v>3535.1</v>
      </c>
      <c r="G783" s="95">
        <v>1038.4000000000001</v>
      </c>
      <c r="H783" s="9" t="s">
        <v>729</v>
      </c>
      <c r="I783" s="9"/>
      <c r="J783" s="9"/>
      <c r="K783" s="9"/>
      <c r="L783" s="95"/>
      <c r="M783" s="95"/>
      <c r="N783" s="95">
        <f>484*E783</f>
        <v>2295031.2000000002</v>
      </c>
      <c r="O783" s="95"/>
      <c r="P783" s="95"/>
      <c r="Q783" s="95"/>
      <c r="R783" s="95"/>
      <c r="S783" s="95"/>
      <c r="T783" s="95"/>
      <c r="U783" s="95"/>
      <c r="V783" s="95">
        <f>35*E783</f>
        <v>165963</v>
      </c>
      <c r="W783" s="95"/>
      <c r="X783" s="95">
        <f t="shared" si="136"/>
        <v>2460994.2000000002</v>
      </c>
      <c r="Y783" s="9" t="s">
        <v>2659</v>
      </c>
      <c r="Z783" s="16">
        <v>0</v>
      </c>
      <c r="AA783" s="16">
        <v>0</v>
      </c>
      <c r="AB783" s="16">
        <v>0</v>
      </c>
      <c r="AC783" s="53">
        <f t="shared" si="137"/>
        <v>2460994.2000000002</v>
      </c>
      <c r="AD783" s="55"/>
    </row>
    <row r="784" spans="1:30" s="6" customFormat="1" ht="93.75" customHeight="1" x14ac:dyDescent="0.25">
      <c r="A784" s="51">
        <f>IF(OR(D784=0,D784=""),"",COUNTA($D$471:D784))</f>
        <v>294</v>
      </c>
      <c r="B784" s="9" t="s">
        <v>1167</v>
      </c>
      <c r="C784" s="11" t="s">
        <v>756</v>
      </c>
      <c r="D784" s="16">
        <v>1965</v>
      </c>
      <c r="E784" s="95">
        <v>4294.7</v>
      </c>
      <c r="F784" s="95">
        <v>3165.7</v>
      </c>
      <c r="G784" s="95">
        <v>0</v>
      </c>
      <c r="H784" s="9" t="s">
        <v>729</v>
      </c>
      <c r="I784" s="9"/>
      <c r="J784" s="9"/>
      <c r="K784" s="9"/>
      <c r="L784" s="95"/>
      <c r="M784" s="95"/>
      <c r="N784" s="95">
        <f>484*E784</f>
        <v>2078634.7999999998</v>
      </c>
      <c r="O784" s="95"/>
      <c r="P784" s="95"/>
      <c r="Q784" s="95"/>
      <c r="R784" s="95"/>
      <c r="S784" s="95"/>
      <c r="T784" s="95"/>
      <c r="U784" s="95"/>
      <c r="V784" s="95">
        <f>35*E784</f>
        <v>150314.5</v>
      </c>
      <c r="W784" s="95"/>
      <c r="X784" s="95">
        <f t="shared" si="136"/>
        <v>2228949.2999999998</v>
      </c>
      <c r="Y784" s="9" t="s">
        <v>2659</v>
      </c>
      <c r="Z784" s="16">
        <v>0</v>
      </c>
      <c r="AA784" s="16">
        <v>0</v>
      </c>
      <c r="AB784" s="16">
        <v>0</v>
      </c>
      <c r="AC784" s="53">
        <f t="shared" si="137"/>
        <v>2228949.2999999998</v>
      </c>
      <c r="AD784" s="55"/>
    </row>
    <row r="785" spans="1:30" s="6" customFormat="1" ht="93.75" customHeight="1" x14ac:dyDescent="0.25">
      <c r="A785" s="51">
        <f>IF(OR(D785=0,D785=""),"",COUNTA($D$471:D785))</f>
        <v>295</v>
      </c>
      <c r="B785" s="9" t="s">
        <v>2139</v>
      </c>
      <c r="C785" s="11" t="s">
        <v>2028</v>
      </c>
      <c r="D785" s="16">
        <v>1965</v>
      </c>
      <c r="E785" s="95">
        <v>5053.8</v>
      </c>
      <c r="F785" s="95">
        <v>3133.8</v>
      </c>
      <c r="G785" s="95">
        <v>975.5</v>
      </c>
      <c r="H785" s="9" t="s">
        <v>729</v>
      </c>
      <c r="I785" s="9"/>
      <c r="J785" s="9"/>
      <c r="K785" s="9"/>
      <c r="L785" s="95">
        <f>565*E785</f>
        <v>2855397</v>
      </c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>
        <f t="shared" ref="X785:X848" si="139">L785+M785+N785+O785+P785+Q785+R785+S785+T785+U785+V785+W785</f>
        <v>2855397</v>
      </c>
      <c r="Y785" s="9" t="s">
        <v>2659</v>
      </c>
      <c r="Z785" s="16">
        <v>0</v>
      </c>
      <c r="AA785" s="16">
        <v>0</v>
      </c>
      <c r="AB785" s="16">
        <v>0</v>
      </c>
      <c r="AC785" s="53">
        <f t="shared" ref="AC785:AC848" si="140">X785-(Z785+AA785+AB785)</f>
        <v>2855397</v>
      </c>
      <c r="AD785" s="55"/>
    </row>
    <row r="786" spans="1:30" s="6" customFormat="1" ht="93.75" customHeight="1" x14ac:dyDescent="0.25">
      <c r="A786" s="51">
        <f>IF(OR(D786=0,D786=""),"",COUNTA($D$471:D786))</f>
        <v>296</v>
      </c>
      <c r="B786" s="9" t="s">
        <v>1246</v>
      </c>
      <c r="C786" s="11" t="s">
        <v>757</v>
      </c>
      <c r="D786" s="16">
        <v>1966</v>
      </c>
      <c r="E786" s="95">
        <v>4715.5</v>
      </c>
      <c r="F786" s="95">
        <v>3534</v>
      </c>
      <c r="G786" s="95">
        <v>0</v>
      </c>
      <c r="H786" s="9" t="s">
        <v>729</v>
      </c>
      <c r="I786" s="9"/>
      <c r="J786" s="9"/>
      <c r="K786" s="9"/>
      <c r="L786" s="95"/>
      <c r="M786" s="95"/>
      <c r="N786" s="95">
        <f>484*E786</f>
        <v>2282302</v>
      </c>
      <c r="O786" s="95"/>
      <c r="P786" s="95"/>
      <c r="Q786" s="95"/>
      <c r="R786" s="95"/>
      <c r="S786" s="95"/>
      <c r="T786" s="95"/>
      <c r="U786" s="95"/>
      <c r="V786" s="95">
        <f>35*E786</f>
        <v>165042.5</v>
      </c>
      <c r="W786" s="95"/>
      <c r="X786" s="95">
        <f t="shared" si="139"/>
        <v>2447344.5</v>
      </c>
      <c r="Y786" s="9" t="s">
        <v>2659</v>
      </c>
      <c r="Z786" s="16">
        <v>0</v>
      </c>
      <c r="AA786" s="16">
        <v>0</v>
      </c>
      <c r="AB786" s="16">
        <v>0</v>
      </c>
      <c r="AC786" s="53">
        <f t="shared" si="140"/>
        <v>2447344.5</v>
      </c>
      <c r="AD786" s="55"/>
    </row>
    <row r="787" spans="1:30" s="6" customFormat="1" ht="93.75" customHeight="1" x14ac:dyDescent="0.25">
      <c r="A787" s="51">
        <f>IF(OR(D787=0,D787=""),"",COUNTA($D$471:D787))</f>
        <v>297</v>
      </c>
      <c r="B787" s="9" t="s">
        <v>1011</v>
      </c>
      <c r="C787" s="11" t="s">
        <v>292</v>
      </c>
      <c r="D787" s="16">
        <v>1967</v>
      </c>
      <c r="E787" s="95">
        <v>6868.7</v>
      </c>
      <c r="F787" s="95">
        <v>4431.8</v>
      </c>
      <c r="G787" s="95">
        <v>0</v>
      </c>
      <c r="H787" s="9" t="s">
        <v>729</v>
      </c>
      <c r="I787" s="9"/>
      <c r="J787" s="9"/>
      <c r="K787" s="9"/>
      <c r="L787" s="95">
        <f t="shared" ref="L787:L813" si="141">565*E787</f>
        <v>3880815.5</v>
      </c>
      <c r="M787" s="95">
        <f t="shared" ref="M787:M814" si="142">1207*E787</f>
        <v>8290520.8999999994</v>
      </c>
      <c r="N787" s="95">
        <f>484*E787</f>
        <v>3324450.8</v>
      </c>
      <c r="O787" s="95">
        <f t="shared" ref="O787:O813" si="143">855*E787</f>
        <v>5872738.5</v>
      </c>
      <c r="P787" s="95">
        <f t="shared" ref="P787:P813" si="144">492*E787</f>
        <v>3379400.4</v>
      </c>
      <c r="Q787" s="95"/>
      <c r="R787" s="95">
        <f>2338*E787</f>
        <v>16059020.6</v>
      </c>
      <c r="S787" s="95">
        <f>297*E787</f>
        <v>2040003.9</v>
      </c>
      <c r="T787" s="95">
        <f>2771*E787</f>
        <v>19033167.699999999</v>
      </c>
      <c r="U787" s="95">
        <f t="shared" ref="U787:U814" si="145">102*E787</f>
        <v>700607.4</v>
      </c>
      <c r="V787" s="95">
        <f>35*E787</f>
        <v>240404.5</v>
      </c>
      <c r="W787" s="95">
        <f t="shared" ref="W787:W805" si="146">(L787+M787+N787+O787+P787+Q787+R787+S787+T787+U787)*0.0214</f>
        <v>1339227.5299799999</v>
      </c>
      <c r="X787" s="95">
        <f t="shared" si="139"/>
        <v>64160357.729979992</v>
      </c>
      <c r="Y787" s="9" t="s">
        <v>2659</v>
      </c>
      <c r="Z787" s="16">
        <v>0</v>
      </c>
      <c r="AA787" s="16">
        <v>0</v>
      </c>
      <c r="AB787" s="16">
        <v>0</v>
      </c>
      <c r="AC787" s="53">
        <f t="shared" si="140"/>
        <v>64160357.729979992</v>
      </c>
      <c r="AD787" s="55"/>
    </row>
    <row r="788" spans="1:30" s="6" customFormat="1" ht="93.75" customHeight="1" x14ac:dyDescent="0.25">
      <c r="A788" s="51">
        <f>IF(OR(D788=0,D788=""),"",COUNTA($D$471:D788))</f>
        <v>298</v>
      </c>
      <c r="B788" s="9" t="s">
        <v>1043</v>
      </c>
      <c r="C788" s="11" t="s">
        <v>80</v>
      </c>
      <c r="D788" s="16">
        <v>1967</v>
      </c>
      <c r="E788" s="95">
        <v>4316.5</v>
      </c>
      <c r="F788" s="95">
        <v>3166.8</v>
      </c>
      <c r="G788" s="95">
        <v>0</v>
      </c>
      <c r="H788" s="9" t="s">
        <v>729</v>
      </c>
      <c r="I788" s="9"/>
      <c r="J788" s="9"/>
      <c r="K788" s="9"/>
      <c r="L788" s="95">
        <f t="shared" si="141"/>
        <v>2438822.5</v>
      </c>
      <c r="M788" s="95">
        <f t="shared" si="142"/>
        <v>5210015.5</v>
      </c>
      <c r="N788" s="95"/>
      <c r="O788" s="95">
        <f t="shared" si="143"/>
        <v>3690607.5</v>
      </c>
      <c r="P788" s="95">
        <f t="shared" si="144"/>
        <v>2123718</v>
      </c>
      <c r="Q788" s="95"/>
      <c r="R788" s="95"/>
      <c r="S788" s="95">
        <f>297*E788</f>
        <v>1282000.5</v>
      </c>
      <c r="T788" s="95"/>
      <c r="U788" s="95">
        <f t="shared" si="145"/>
        <v>440283</v>
      </c>
      <c r="V788" s="95"/>
      <c r="W788" s="95">
        <f t="shared" si="146"/>
        <v>324968.56579999998</v>
      </c>
      <c r="X788" s="95">
        <f t="shared" si="139"/>
        <v>15510415.5658</v>
      </c>
      <c r="Y788" s="9" t="s">
        <v>2659</v>
      </c>
      <c r="Z788" s="16">
        <v>0</v>
      </c>
      <c r="AA788" s="16">
        <v>0</v>
      </c>
      <c r="AB788" s="16">
        <v>0</v>
      </c>
      <c r="AC788" s="53">
        <f t="shared" si="140"/>
        <v>15510415.5658</v>
      </c>
      <c r="AD788" s="55"/>
    </row>
    <row r="789" spans="1:30" s="6" customFormat="1" ht="93.75" customHeight="1" x14ac:dyDescent="0.25">
      <c r="A789" s="51">
        <f>IF(OR(D789=0,D789=""),"",COUNTA($D$471:D789))</f>
        <v>299</v>
      </c>
      <c r="B789" s="9" t="s">
        <v>1077</v>
      </c>
      <c r="C789" s="11" t="s">
        <v>293</v>
      </c>
      <c r="D789" s="16">
        <v>1967</v>
      </c>
      <c r="E789" s="95">
        <v>4537.5</v>
      </c>
      <c r="F789" s="95">
        <v>3022.2</v>
      </c>
      <c r="G789" s="95">
        <v>480.7</v>
      </c>
      <c r="H789" s="9" t="s">
        <v>729</v>
      </c>
      <c r="I789" s="9"/>
      <c r="J789" s="9"/>
      <c r="K789" s="9"/>
      <c r="L789" s="95">
        <f t="shared" si="141"/>
        <v>2563687.5</v>
      </c>
      <c r="M789" s="95">
        <f t="shared" si="142"/>
        <v>5476762.5</v>
      </c>
      <c r="N789" s="95">
        <f>484*E789</f>
        <v>2196150</v>
      </c>
      <c r="O789" s="95">
        <f t="shared" si="143"/>
        <v>3879562.5</v>
      </c>
      <c r="P789" s="95">
        <f t="shared" si="144"/>
        <v>2232450</v>
      </c>
      <c r="Q789" s="95"/>
      <c r="R789" s="95">
        <f t="shared" ref="R789:R794" si="147">2338*E789</f>
        <v>10608675</v>
      </c>
      <c r="S789" s="95">
        <f>297*E789</f>
        <v>1347637.5</v>
      </c>
      <c r="T789" s="95">
        <f t="shared" ref="T789:T794" si="148">2771*E789</f>
        <v>12573412.5</v>
      </c>
      <c r="U789" s="95">
        <f t="shared" si="145"/>
        <v>462825</v>
      </c>
      <c r="V789" s="95">
        <f>35*E789</f>
        <v>158812.5</v>
      </c>
      <c r="W789" s="95">
        <f t="shared" si="146"/>
        <v>884700.87749999994</v>
      </c>
      <c r="X789" s="95">
        <f t="shared" si="139"/>
        <v>42384675.877499998</v>
      </c>
      <c r="Y789" s="9" t="s">
        <v>2659</v>
      </c>
      <c r="Z789" s="16">
        <v>0</v>
      </c>
      <c r="AA789" s="16">
        <v>0</v>
      </c>
      <c r="AB789" s="16">
        <v>0</v>
      </c>
      <c r="AC789" s="53">
        <f t="shared" si="140"/>
        <v>42384675.877499998</v>
      </c>
      <c r="AD789" s="55"/>
    </row>
    <row r="790" spans="1:30" s="6" customFormat="1" ht="93.75" customHeight="1" x14ac:dyDescent="0.25">
      <c r="A790" s="51">
        <f>IF(OR(D790=0,D790=""),"",COUNTA($D$471:D790))</f>
        <v>300</v>
      </c>
      <c r="B790" s="9" t="s">
        <v>1100</v>
      </c>
      <c r="C790" s="11" t="s">
        <v>294</v>
      </c>
      <c r="D790" s="16">
        <v>1967</v>
      </c>
      <c r="E790" s="95">
        <v>4441.7</v>
      </c>
      <c r="F790" s="95">
        <v>3051.1</v>
      </c>
      <c r="G790" s="95">
        <v>1390.6</v>
      </c>
      <c r="H790" s="9" t="s">
        <v>729</v>
      </c>
      <c r="I790" s="9"/>
      <c r="J790" s="9"/>
      <c r="K790" s="9"/>
      <c r="L790" s="95">
        <f t="shared" si="141"/>
        <v>2509560.5</v>
      </c>
      <c r="M790" s="95">
        <f t="shared" si="142"/>
        <v>5361131.8999999994</v>
      </c>
      <c r="N790" s="95">
        <f>484*E790</f>
        <v>2149782.7999999998</v>
      </c>
      <c r="O790" s="95">
        <f t="shared" si="143"/>
        <v>3797653.5</v>
      </c>
      <c r="P790" s="95">
        <f t="shared" si="144"/>
        <v>2185316.4</v>
      </c>
      <c r="Q790" s="95"/>
      <c r="R790" s="95">
        <f t="shared" si="147"/>
        <v>10384694.6</v>
      </c>
      <c r="S790" s="95"/>
      <c r="T790" s="95">
        <f t="shared" si="148"/>
        <v>12307950.699999999</v>
      </c>
      <c r="U790" s="95">
        <f t="shared" si="145"/>
        <v>453053.39999999997</v>
      </c>
      <c r="V790" s="95">
        <f>35*E790</f>
        <v>155459.5</v>
      </c>
      <c r="W790" s="95">
        <f t="shared" si="146"/>
        <v>837791.6773199999</v>
      </c>
      <c r="X790" s="95">
        <f t="shared" si="139"/>
        <v>40142394.977320001</v>
      </c>
      <c r="Y790" s="9" t="s">
        <v>2659</v>
      </c>
      <c r="Z790" s="16">
        <v>0</v>
      </c>
      <c r="AA790" s="16">
        <v>0</v>
      </c>
      <c r="AB790" s="16">
        <v>0</v>
      </c>
      <c r="AC790" s="53">
        <f t="shared" si="140"/>
        <v>40142394.977320001</v>
      </c>
      <c r="AD790" s="55"/>
    </row>
    <row r="791" spans="1:30" s="6" customFormat="1" ht="93.75" customHeight="1" x14ac:dyDescent="0.25">
      <c r="A791" s="51">
        <f>IF(OR(D791=0,D791=""),"",COUNTA($D$471:D791))</f>
        <v>301</v>
      </c>
      <c r="B791" s="9" t="s">
        <v>1117</v>
      </c>
      <c r="C791" s="11" t="s">
        <v>295</v>
      </c>
      <c r="D791" s="16">
        <v>1967</v>
      </c>
      <c r="E791" s="95">
        <v>3932.1</v>
      </c>
      <c r="F791" s="95">
        <v>2870.5</v>
      </c>
      <c r="G791" s="95">
        <v>0</v>
      </c>
      <c r="H791" s="9" t="s">
        <v>729</v>
      </c>
      <c r="I791" s="9"/>
      <c r="J791" s="9"/>
      <c r="K791" s="9"/>
      <c r="L791" s="95">
        <f t="shared" si="141"/>
        <v>2221636.5</v>
      </c>
      <c r="M791" s="95">
        <f t="shared" si="142"/>
        <v>4746044.7</v>
      </c>
      <c r="N791" s="95">
        <f>484*E791</f>
        <v>1903136.4</v>
      </c>
      <c r="O791" s="95">
        <f t="shared" si="143"/>
        <v>3361945.5</v>
      </c>
      <c r="P791" s="95">
        <f t="shared" si="144"/>
        <v>1934593.2</v>
      </c>
      <c r="Q791" s="95"/>
      <c r="R791" s="95">
        <f t="shared" si="147"/>
        <v>9193249.7999999989</v>
      </c>
      <c r="S791" s="95"/>
      <c r="T791" s="95">
        <f t="shared" si="148"/>
        <v>10895849.1</v>
      </c>
      <c r="U791" s="95">
        <f t="shared" si="145"/>
        <v>401074.2</v>
      </c>
      <c r="V791" s="95">
        <f>35*E791</f>
        <v>137623.5</v>
      </c>
      <c r="W791" s="95">
        <f t="shared" si="146"/>
        <v>741671.12915999989</v>
      </c>
      <c r="X791" s="95">
        <f t="shared" si="139"/>
        <v>35536824.02916</v>
      </c>
      <c r="Y791" s="9" t="s">
        <v>2659</v>
      </c>
      <c r="Z791" s="16">
        <v>0</v>
      </c>
      <c r="AA791" s="16">
        <v>0</v>
      </c>
      <c r="AB791" s="16">
        <v>0</v>
      </c>
      <c r="AC791" s="53">
        <f t="shared" si="140"/>
        <v>35536824.02916</v>
      </c>
      <c r="AD791" s="55"/>
    </row>
    <row r="792" spans="1:30" s="6" customFormat="1" ht="93.75" customHeight="1" x14ac:dyDescent="0.25">
      <c r="A792" s="51">
        <f>IF(OR(D792=0,D792=""),"",COUNTA($D$471:D792))</f>
        <v>302</v>
      </c>
      <c r="B792" s="9" t="s">
        <v>1124</v>
      </c>
      <c r="C792" s="11" t="s">
        <v>296</v>
      </c>
      <c r="D792" s="16">
        <v>1967</v>
      </c>
      <c r="E792" s="95">
        <v>5569.5</v>
      </c>
      <c r="F792" s="95">
        <v>4432.2</v>
      </c>
      <c r="G792" s="95">
        <v>102.9</v>
      </c>
      <c r="H792" s="9" t="s">
        <v>729</v>
      </c>
      <c r="I792" s="9"/>
      <c r="J792" s="9"/>
      <c r="K792" s="9"/>
      <c r="L792" s="95">
        <f t="shared" si="141"/>
        <v>3146767.5</v>
      </c>
      <c r="M792" s="95">
        <f t="shared" si="142"/>
        <v>6722386.5</v>
      </c>
      <c r="N792" s="95">
        <f>484*E792</f>
        <v>2695638</v>
      </c>
      <c r="O792" s="95">
        <f t="shared" si="143"/>
        <v>4761922.5</v>
      </c>
      <c r="P792" s="95">
        <f t="shared" si="144"/>
        <v>2740194</v>
      </c>
      <c r="Q792" s="95"/>
      <c r="R792" s="95">
        <f t="shared" si="147"/>
        <v>13021491</v>
      </c>
      <c r="S792" s="95">
        <f>297*E792</f>
        <v>1654141.5</v>
      </c>
      <c r="T792" s="95">
        <f t="shared" si="148"/>
        <v>15433084.5</v>
      </c>
      <c r="U792" s="95">
        <f t="shared" si="145"/>
        <v>568089</v>
      </c>
      <c r="V792" s="95">
        <f>35*E792</f>
        <v>194932.5</v>
      </c>
      <c r="W792" s="95">
        <f t="shared" si="146"/>
        <v>1085915.4902999999</v>
      </c>
      <c r="X792" s="95">
        <f t="shared" si="139"/>
        <v>52024562.4903</v>
      </c>
      <c r="Y792" s="9" t="s">
        <v>2659</v>
      </c>
      <c r="Z792" s="16">
        <v>0</v>
      </c>
      <c r="AA792" s="16">
        <v>0</v>
      </c>
      <c r="AB792" s="16">
        <v>0</v>
      </c>
      <c r="AC792" s="53">
        <f t="shared" si="140"/>
        <v>52024562.4903</v>
      </c>
      <c r="AD792" s="55"/>
    </row>
    <row r="793" spans="1:30" s="6" customFormat="1" ht="93.75" customHeight="1" x14ac:dyDescent="0.25">
      <c r="A793" s="51">
        <f>IF(OR(D793=0,D793=""),"",COUNTA($D$471:D793))</f>
        <v>303</v>
      </c>
      <c r="B793" s="9" t="s">
        <v>1149</v>
      </c>
      <c r="C793" s="11" t="s">
        <v>297</v>
      </c>
      <c r="D793" s="16">
        <v>1967</v>
      </c>
      <c r="E793" s="95">
        <v>3643.3</v>
      </c>
      <c r="F793" s="95">
        <v>2605.9</v>
      </c>
      <c r="G793" s="95">
        <v>775.7</v>
      </c>
      <c r="H793" s="9" t="s">
        <v>729</v>
      </c>
      <c r="I793" s="9"/>
      <c r="J793" s="9"/>
      <c r="K793" s="9"/>
      <c r="L793" s="95">
        <f t="shared" si="141"/>
        <v>2058464.5</v>
      </c>
      <c r="M793" s="95">
        <f t="shared" si="142"/>
        <v>4397463.1000000006</v>
      </c>
      <c r="N793" s="95">
        <f>484*E793</f>
        <v>1763357.2000000002</v>
      </c>
      <c r="O793" s="95">
        <f t="shared" si="143"/>
        <v>3115021.5</v>
      </c>
      <c r="P793" s="95">
        <f t="shared" si="144"/>
        <v>1792503.6</v>
      </c>
      <c r="Q793" s="95"/>
      <c r="R793" s="95">
        <f t="shared" si="147"/>
        <v>8518035.4000000004</v>
      </c>
      <c r="S793" s="95"/>
      <c r="T793" s="95">
        <f t="shared" si="148"/>
        <v>10095584.300000001</v>
      </c>
      <c r="U793" s="95">
        <f t="shared" si="145"/>
        <v>371616.60000000003</v>
      </c>
      <c r="V793" s="95">
        <f>35*E793</f>
        <v>127515.5</v>
      </c>
      <c r="W793" s="95">
        <f t="shared" si="146"/>
        <v>687197.78868</v>
      </c>
      <c r="X793" s="95">
        <f t="shared" si="139"/>
        <v>32926759.488680001</v>
      </c>
      <c r="Y793" s="9" t="s">
        <v>2659</v>
      </c>
      <c r="Z793" s="16">
        <v>0</v>
      </c>
      <c r="AA793" s="16">
        <v>0</v>
      </c>
      <c r="AB793" s="16">
        <v>0</v>
      </c>
      <c r="AC793" s="53">
        <f t="shared" si="140"/>
        <v>32926759.488680001</v>
      </c>
      <c r="AD793" s="55"/>
    </row>
    <row r="794" spans="1:30" s="6" customFormat="1" ht="93.75" customHeight="1" x14ac:dyDescent="0.25">
      <c r="A794" s="51">
        <f>IF(OR(D794=0,D794=""),"",COUNTA($D$471:D794))</f>
        <v>304</v>
      </c>
      <c r="B794" s="9" t="s">
        <v>1151</v>
      </c>
      <c r="C794" s="11" t="s">
        <v>298</v>
      </c>
      <c r="D794" s="16">
        <v>1967</v>
      </c>
      <c r="E794" s="95">
        <v>4894</v>
      </c>
      <c r="F794" s="95">
        <v>3811.2</v>
      </c>
      <c r="G794" s="95">
        <v>0</v>
      </c>
      <c r="H794" s="9" t="s">
        <v>729</v>
      </c>
      <c r="I794" s="9"/>
      <c r="J794" s="9"/>
      <c r="K794" s="9"/>
      <c r="L794" s="95">
        <f t="shared" si="141"/>
        <v>2765110</v>
      </c>
      <c r="M794" s="95">
        <f t="shared" si="142"/>
        <v>5907058</v>
      </c>
      <c r="N794" s="95"/>
      <c r="O794" s="95">
        <f t="shared" si="143"/>
        <v>4184370</v>
      </c>
      <c r="P794" s="95">
        <f t="shared" si="144"/>
        <v>2407848</v>
      </c>
      <c r="Q794" s="95"/>
      <c r="R794" s="95">
        <f t="shared" si="147"/>
        <v>11442172</v>
      </c>
      <c r="S794" s="95">
        <f t="shared" ref="S794:S812" si="149">297*E794</f>
        <v>1453518</v>
      </c>
      <c r="T794" s="95">
        <f t="shared" si="148"/>
        <v>13561274</v>
      </c>
      <c r="U794" s="95">
        <f t="shared" si="145"/>
        <v>499188</v>
      </c>
      <c r="V794" s="95"/>
      <c r="W794" s="95">
        <f t="shared" si="146"/>
        <v>903519.51319999993</v>
      </c>
      <c r="X794" s="95">
        <f t="shared" si="139"/>
        <v>43124057.5132</v>
      </c>
      <c r="Y794" s="9" t="s">
        <v>2659</v>
      </c>
      <c r="Z794" s="16">
        <v>0</v>
      </c>
      <c r="AA794" s="16">
        <v>0</v>
      </c>
      <c r="AB794" s="16">
        <v>0</v>
      </c>
      <c r="AC794" s="53">
        <f t="shared" si="140"/>
        <v>43124057.5132</v>
      </c>
      <c r="AD794" s="55"/>
    </row>
    <row r="795" spans="1:30" s="6" customFormat="1" ht="93.75" customHeight="1" x14ac:dyDescent="0.25">
      <c r="A795" s="51">
        <f>IF(OR(D795=0,D795=""),"",COUNTA($D$471:D795))</f>
        <v>305</v>
      </c>
      <c r="B795" s="9" t="s">
        <v>1168</v>
      </c>
      <c r="C795" s="11" t="s">
        <v>94</v>
      </c>
      <c r="D795" s="58">
        <v>1967</v>
      </c>
      <c r="E795" s="59">
        <v>6590.98</v>
      </c>
      <c r="F795" s="59">
        <v>4374.1000000000004</v>
      </c>
      <c r="G795" s="95">
        <v>1569.6</v>
      </c>
      <c r="H795" s="9" t="s">
        <v>729</v>
      </c>
      <c r="I795" s="9"/>
      <c r="J795" s="9"/>
      <c r="K795" s="9"/>
      <c r="L795" s="95">
        <f t="shared" si="141"/>
        <v>3723903.6999999997</v>
      </c>
      <c r="M795" s="95">
        <f t="shared" si="142"/>
        <v>7955312.8599999994</v>
      </c>
      <c r="N795" s="95">
        <f t="shared" ref="N795:N800" si="150">484*E795</f>
        <v>3190034.32</v>
      </c>
      <c r="O795" s="95">
        <f t="shared" si="143"/>
        <v>5635287.8999999994</v>
      </c>
      <c r="P795" s="95">
        <f t="shared" si="144"/>
        <v>3242762.1599999997</v>
      </c>
      <c r="Q795" s="95"/>
      <c r="R795" s="95"/>
      <c r="S795" s="95">
        <f t="shared" si="149"/>
        <v>1957521.0599999998</v>
      </c>
      <c r="T795" s="95"/>
      <c r="U795" s="95">
        <f t="shared" si="145"/>
        <v>672279.96</v>
      </c>
      <c r="V795" s="95">
        <f t="shared" ref="V795:V800" si="151">35*E795</f>
        <v>230684.3</v>
      </c>
      <c r="W795" s="95">
        <f t="shared" si="146"/>
        <v>564469.98194399988</v>
      </c>
      <c r="X795" s="95">
        <f t="shared" si="139"/>
        <v>27172256.241943996</v>
      </c>
      <c r="Y795" s="9" t="s">
        <v>2659</v>
      </c>
      <c r="Z795" s="16">
        <v>0</v>
      </c>
      <c r="AA795" s="16">
        <v>0</v>
      </c>
      <c r="AB795" s="16">
        <v>0</v>
      </c>
      <c r="AC795" s="53">
        <f t="shared" si="140"/>
        <v>27172256.241943996</v>
      </c>
      <c r="AD795" s="55"/>
    </row>
    <row r="796" spans="1:30" s="6" customFormat="1" ht="93.75" customHeight="1" x14ac:dyDescent="0.25">
      <c r="A796" s="51">
        <f>IF(OR(D796=0,D796=""),"",COUNTA($D$471:D796))</f>
        <v>306</v>
      </c>
      <c r="B796" s="9" t="s">
        <v>1173</v>
      </c>
      <c r="C796" s="11" t="s">
        <v>299</v>
      </c>
      <c r="D796" s="16">
        <v>1967</v>
      </c>
      <c r="E796" s="95">
        <v>4654.3999999999996</v>
      </c>
      <c r="F796" s="95">
        <v>3500.5</v>
      </c>
      <c r="G796" s="95">
        <v>0</v>
      </c>
      <c r="H796" s="9" t="s">
        <v>729</v>
      </c>
      <c r="I796" s="9"/>
      <c r="J796" s="9"/>
      <c r="K796" s="9"/>
      <c r="L796" s="95">
        <f t="shared" si="141"/>
        <v>2629736</v>
      </c>
      <c r="M796" s="95">
        <f t="shared" si="142"/>
        <v>5617860.7999999998</v>
      </c>
      <c r="N796" s="95">
        <f t="shared" si="150"/>
        <v>2252729.5999999996</v>
      </c>
      <c r="O796" s="95">
        <f t="shared" si="143"/>
        <v>3979511.9999999995</v>
      </c>
      <c r="P796" s="95">
        <f t="shared" si="144"/>
        <v>2289964.7999999998</v>
      </c>
      <c r="Q796" s="95"/>
      <c r="R796" s="95">
        <f>2338*E796</f>
        <v>10881987.199999999</v>
      </c>
      <c r="S796" s="95">
        <f t="shared" si="149"/>
        <v>1382356.7999999998</v>
      </c>
      <c r="T796" s="95">
        <f t="shared" ref="T796:T801" si="152">2771*E796</f>
        <v>12897342.399999999</v>
      </c>
      <c r="U796" s="95">
        <f t="shared" si="145"/>
        <v>474748.8</v>
      </c>
      <c r="V796" s="95">
        <f t="shared" si="151"/>
        <v>162904</v>
      </c>
      <c r="W796" s="95">
        <f t="shared" si="146"/>
        <v>907493.50175999978</v>
      </c>
      <c r="X796" s="95">
        <f t="shared" si="139"/>
        <v>43476635.90175999</v>
      </c>
      <c r="Y796" s="9" t="s">
        <v>2659</v>
      </c>
      <c r="Z796" s="16">
        <v>0</v>
      </c>
      <c r="AA796" s="16">
        <v>0</v>
      </c>
      <c r="AB796" s="16">
        <v>0</v>
      </c>
      <c r="AC796" s="53">
        <f t="shared" si="140"/>
        <v>43476635.90175999</v>
      </c>
      <c r="AD796" s="55"/>
    </row>
    <row r="797" spans="1:30" s="6" customFormat="1" ht="93.75" customHeight="1" x14ac:dyDescent="0.25">
      <c r="A797" s="51">
        <f>IF(OR(D797=0,D797=""),"",COUNTA($D$471:D797))</f>
        <v>307</v>
      </c>
      <c r="B797" s="9" t="s">
        <v>1174</v>
      </c>
      <c r="C797" s="11" t="s">
        <v>300</v>
      </c>
      <c r="D797" s="16">
        <v>1967</v>
      </c>
      <c r="E797" s="95">
        <v>4445.8</v>
      </c>
      <c r="F797" s="95">
        <v>3433.9</v>
      </c>
      <c r="G797" s="95">
        <v>0</v>
      </c>
      <c r="H797" s="9" t="s">
        <v>729</v>
      </c>
      <c r="I797" s="9"/>
      <c r="J797" s="9"/>
      <c r="K797" s="9"/>
      <c r="L797" s="95">
        <f t="shared" si="141"/>
        <v>2511877</v>
      </c>
      <c r="M797" s="95">
        <f t="shared" si="142"/>
        <v>5366080.6000000006</v>
      </c>
      <c r="N797" s="95">
        <f t="shared" si="150"/>
        <v>2151767.2000000002</v>
      </c>
      <c r="O797" s="95">
        <f t="shared" si="143"/>
        <v>3801159</v>
      </c>
      <c r="P797" s="95">
        <f t="shared" si="144"/>
        <v>2187333.6</v>
      </c>
      <c r="Q797" s="95"/>
      <c r="R797" s="95">
        <f>2338*E797</f>
        <v>10394280.4</v>
      </c>
      <c r="S797" s="95">
        <f t="shared" si="149"/>
        <v>1320402.6000000001</v>
      </c>
      <c r="T797" s="95">
        <f t="shared" si="152"/>
        <v>12319311.800000001</v>
      </c>
      <c r="U797" s="95">
        <f t="shared" si="145"/>
        <v>453471.60000000003</v>
      </c>
      <c r="V797" s="95">
        <f t="shared" si="151"/>
        <v>155603</v>
      </c>
      <c r="W797" s="95">
        <f t="shared" si="146"/>
        <v>866821.63332000002</v>
      </c>
      <c r="X797" s="95">
        <f t="shared" si="139"/>
        <v>41528108.433320001</v>
      </c>
      <c r="Y797" s="9" t="s">
        <v>2659</v>
      </c>
      <c r="Z797" s="16">
        <v>0</v>
      </c>
      <c r="AA797" s="16">
        <v>0</v>
      </c>
      <c r="AB797" s="16">
        <v>0</v>
      </c>
      <c r="AC797" s="53">
        <f t="shared" si="140"/>
        <v>41528108.433320001</v>
      </c>
      <c r="AD797" s="55"/>
    </row>
    <row r="798" spans="1:30" s="6" customFormat="1" ht="93.75" customHeight="1" x14ac:dyDescent="0.25">
      <c r="A798" s="51">
        <f>IF(OR(D798=0,D798=""),"",COUNTA($D$471:D798))</f>
        <v>308</v>
      </c>
      <c r="B798" s="9" t="s">
        <v>1176</v>
      </c>
      <c r="C798" s="11" t="s">
        <v>301</v>
      </c>
      <c r="D798" s="16">
        <v>1967</v>
      </c>
      <c r="E798" s="20">
        <v>4631.7</v>
      </c>
      <c r="F798" s="20">
        <v>3567</v>
      </c>
      <c r="G798" s="95">
        <v>0</v>
      </c>
      <c r="H798" s="9" t="s">
        <v>729</v>
      </c>
      <c r="I798" s="9"/>
      <c r="J798" s="9"/>
      <c r="K798" s="9"/>
      <c r="L798" s="95">
        <f t="shared" si="141"/>
        <v>2616910.5</v>
      </c>
      <c r="M798" s="95">
        <f t="shared" si="142"/>
        <v>5590461.8999999994</v>
      </c>
      <c r="N798" s="95">
        <f t="shared" si="150"/>
        <v>2241742.7999999998</v>
      </c>
      <c r="O798" s="95">
        <f t="shared" si="143"/>
        <v>3960103.5</v>
      </c>
      <c r="P798" s="95">
        <f t="shared" si="144"/>
        <v>2278796.4</v>
      </c>
      <c r="Q798" s="95"/>
      <c r="R798" s="95">
        <f>2338*E798</f>
        <v>10828914.6</v>
      </c>
      <c r="S798" s="95">
        <f t="shared" si="149"/>
        <v>1375614.9</v>
      </c>
      <c r="T798" s="95">
        <f t="shared" si="152"/>
        <v>12834440.699999999</v>
      </c>
      <c r="U798" s="95">
        <f t="shared" si="145"/>
        <v>472433.39999999997</v>
      </c>
      <c r="V798" s="95">
        <f t="shared" si="151"/>
        <v>162109.5</v>
      </c>
      <c r="W798" s="95">
        <f t="shared" si="146"/>
        <v>903067.56017999991</v>
      </c>
      <c r="X798" s="95">
        <f t="shared" si="139"/>
        <v>43264595.760179996</v>
      </c>
      <c r="Y798" s="9" t="s">
        <v>2659</v>
      </c>
      <c r="Z798" s="16">
        <v>0</v>
      </c>
      <c r="AA798" s="16">
        <v>0</v>
      </c>
      <c r="AB798" s="16">
        <v>0</v>
      </c>
      <c r="AC798" s="53">
        <f t="shared" si="140"/>
        <v>43264595.760179996</v>
      </c>
      <c r="AD798" s="55"/>
    </row>
    <row r="799" spans="1:30" s="6" customFormat="1" ht="93.75" customHeight="1" x14ac:dyDescent="0.25">
      <c r="A799" s="51">
        <f>IF(OR(D799=0,D799=""),"",COUNTA($D$471:D799))</f>
        <v>309</v>
      </c>
      <c r="B799" s="9" t="s">
        <v>1177</v>
      </c>
      <c r="C799" s="11" t="s">
        <v>302</v>
      </c>
      <c r="D799" s="16">
        <v>1967</v>
      </c>
      <c r="E799" s="20">
        <v>4716.8</v>
      </c>
      <c r="F799" s="20">
        <v>3523.5</v>
      </c>
      <c r="G799" s="95">
        <v>0</v>
      </c>
      <c r="H799" s="9" t="s">
        <v>729</v>
      </c>
      <c r="I799" s="9"/>
      <c r="J799" s="9"/>
      <c r="K799" s="9"/>
      <c r="L799" s="95">
        <f t="shared" si="141"/>
        <v>2664992</v>
      </c>
      <c r="M799" s="95">
        <f t="shared" si="142"/>
        <v>5693177.6000000006</v>
      </c>
      <c r="N799" s="95">
        <f t="shared" si="150"/>
        <v>2282931.2000000002</v>
      </c>
      <c r="O799" s="95">
        <f t="shared" si="143"/>
        <v>4032864</v>
      </c>
      <c r="P799" s="95">
        <f t="shared" si="144"/>
        <v>2320665.6000000001</v>
      </c>
      <c r="Q799" s="95"/>
      <c r="R799" s="95">
        <f>2338*E799</f>
        <v>11027878.4</v>
      </c>
      <c r="S799" s="95">
        <f t="shared" si="149"/>
        <v>1400889.6</v>
      </c>
      <c r="T799" s="95">
        <f t="shared" si="152"/>
        <v>13070252.800000001</v>
      </c>
      <c r="U799" s="95">
        <f t="shared" si="145"/>
        <v>481113.60000000003</v>
      </c>
      <c r="V799" s="95">
        <f t="shared" si="151"/>
        <v>165088</v>
      </c>
      <c r="W799" s="95">
        <f t="shared" si="146"/>
        <v>919659.96672000003</v>
      </c>
      <c r="X799" s="95">
        <f t="shared" si="139"/>
        <v>44059512.766720004</v>
      </c>
      <c r="Y799" s="9" t="s">
        <v>2659</v>
      </c>
      <c r="Z799" s="16">
        <v>0</v>
      </c>
      <c r="AA799" s="16">
        <v>0</v>
      </c>
      <c r="AB799" s="16">
        <v>0</v>
      </c>
      <c r="AC799" s="53">
        <f t="shared" si="140"/>
        <v>44059512.766720004</v>
      </c>
      <c r="AD799" s="55"/>
    </row>
    <row r="800" spans="1:30" s="6" customFormat="1" ht="93.75" customHeight="1" x14ac:dyDescent="0.25">
      <c r="A800" s="51">
        <f>IF(OR(D800=0,D800=""),"",COUNTA($D$471:D800))</f>
        <v>310</v>
      </c>
      <c r="B800" s="9" t="s">
        <v>2377</v>
      </c>
      <c r="C800" s="11" t="s">
        <v>303</v>
      </c>
      <c r="D800" s="16">
        <v>1967</v>
      </c>
      <c r="E800" s="95">
        <v>6166.1</v>
      </c>
      <c r="F800" s="95">
        <v>4435.3999999999996</v>
      </c>
      <c r="G800" s="95">
        <v>0</v>
      </c>
      <c r="H800" s="9" t="s">
        <v>729</v>
      </c>
      <c r="I800" s="9"/>
      <c r="J800" s="9"/>
      <c r="K800" s="9"/>
      <c r="L800" s="95">
        <f t="shared" si="141"/>
        <v>3483846.5</v>
      </c>
      <c r="M800" s="95">
        <f t="shared" si="142"/>
        <v>7442482.7000000002</v>
      </c>
      <c r="N800" s="95">
        <f t="shared" si="150"/>
        <v>2984392.4000000004</v>
      </c>
      <c r="O800" s="95">
        <f t="shared" si="143"/>
        <v>5272015.5</v>
      </c>
      <c r="P800" s="95">
        <f t="shared" si="144"/>
        <v>3033721.2</v>
      </c>
      <c r="Q800" s="95"/>
      <c r="R800" s="95">
        <f>2338*E800</f>
        <v>14416341.800000001</v>
      </c>
      <c r="S800" s="95">
        <f t="shared" si="149"/>
        <v>1831331.7000000002</v>
      </c>
      <c r="T800" s="95">
        <f t="shared" si="152"/>
        <v>17086263.100000001</v>
      </c>
      <c r="U800" s="95">
        <f t="shared" si="145"/>
        <v>628942.20000000007</v>
      </c>
      <c r="V800" s="95">
        <f t="shared" si="151"/>
        <v>215813.5</v>
      </c>
      <c r="W800" s="95">
        <f t="shared" si="146"/>
        <v>1202237.81394</v>
      </c>
      <c r="X800" s="95">
        <f t="shared" si="139"/>
        <v>57597388.413940012</v>
      </c>
      <c r="Y800" s="9" t="s">
        <v>2659</v>
      </c>
      <c r="Z800" s="16">
        <v>0</v>
      </c>
      <c r="AA800" s="16">
        <v>0</v>
      </c>
      <c r="AB800" s="16">
        <v>0</v>
      </c>
      <c r="AC800" s="53">
        <f t="shared" si="140"/>
        <v>57597388.413940012</v>
      </c>
      <c r="AD800" s="55"/>
    </row>
    <row r="801" spans="1:30" s="6" customFormat="1" ht="93.75" customHeight="1" x14ac:dyDescent="0.25">
      <c r="A801" s="51">
        <f>IF(OR(D801=0,D801=""),"",COUNTA($D$471:D801))</f>
        <v>311</v>
      </c>
      <c r="B801" s="9" t="s">
        <v>1201</v>
      </c>
      <c r="C801" s="11" t="s">
        <v>103</v>
      </c>
      <c r="D801" s="16">
        <v>1967</v>
      </c>
      <c r="E801" s="95">
        <v>5108.3999999999996</v>
      </c>
      <c r="F801" s="20">
        <v>3203.7</v>
      </c>
      <c r="G801" s="95">
        <v>16.600000000000001</v>
      </c>
      <c r="H801" s="9" t="s">
        <v>729</v>
      </c>
      <c r="I801" s="9"/>
      <c r="J801" s="9"/>
      <c r="K801" s="9"/>
      <c r="L801" s="95">
        <f t="shared" si="141"/>
        <v>2886246</v>
      </c>
      <c r="M801" s="95">
        <f t="shared" si="142"/>
        <v>6165838.7999999998</v>
      </c>
      <c r="N801" s="95"/>
      <c r="O801" s="95">
        <f t="shared" si="143"/>
        <v>4367682</v>
      </c>
      <c r="P801" s="95">
        <f t="shared" si="144"/>
        <v>2513332.7999999998</v>
      </c>
      <c r="Q801" s="95"/>
      <c r="R801" s="95"/>
      <c r="S801" s="95">
        <f t="shared" si="149"/>
        <v>1517194.7999999998</v>
      </c>
      <c r="T801" s="95">
        <f t="shared" si="152"/>
        <v>14155376.399999999</v>
      </c>
      <c r="U801" s="95">
        <f t="shared" si="145"/>
        <v>521056.8</v>
      </c>
      <c r="V801" s="95"/>
      <c r="W801" s="95">
        <f t="shared" si="146"/>
        <v>687511.97063999996</v>
      </c>
      <c r="X801" s="95">
        <f t="shared" si="139"/>
        <v>32814239.570640001</v>
      </c>
      <c r="Y801" s="9" t="s">
        <v>2659</v>
      </c>
      <c r="Z801" s="16">
        <v>0</v>
      </c>
      <c r="AA801" s="16">
        <v>0</v>
      </c>
      <c r="AB801" s="16">
        <v>0</v>
      </c>
      <c r="AC801" s="53">
        <f t="shared" si="140"/>
        <v>32814239.570640001</v>
      </c>
      <c r="AD801" s="55"/>
    </row>
    <row r="802" spans="1:30" s="6" customFormat="1" ht="93.75" customHeight="1" x14ac:dyDescent="0.25">
      <c r="A802" s="51">
        <f>IF(OR(D802=0,D802=""),"",COUNTA($D$471:D802))</f>
        <v>312</v>
      </c>
      <c r="B802" s="9" t="s">
        <v>1228</v>
      </c>
      <c r="C802" s="11" t="s">
        <v>100</v>
      </c>
      <c r="D802" s="16">
        <v>1967</v>
      </c>
      <c r="E802" s="95">
        <v>4327.1000000000004</v>
      </c>
      <c r="F802" s="95">
        <v>3322.3</v>
      </c>
      <c r="G802" s="95">
        <v>0</v>
      </c>
      <c r="H802" s="9" t="s">
        <v>729</v>
      </c>
      <c r="I802" s="9"/>
      <c r="J802" s="9"/>
      <c r="K802" s="9"/>
      <c r="L802" s="95">
        <f t="shared" si="141"/>
        <v>2444811.5</v>
      </c>
      <c r="M802" s="95">
        <f t="shared" si="142"/>
        <v>5222809.7</v>
      </c>
      <c r="N802" s="95">
        <f>484*E802</f>
        <v>2094316.4000000001</v>
      </c>
      <c r="O802" s="95">
        <f t="shared" si="143"/>
        <v>3699670.5000000005</v>
      </c>
      <c r="P802" s="95">
        <f t="shared" si="144"/>
        <v>2128933.2000000002</v>
      </c>
      <c r="Q802" s="95"/>
      <c r="R802" s="95"/>
      <c r="S802" s="95">
        <f t="shared" si="149"/>
        <v>1285148.7000000002</v>
      </c>
      <c r="T802" s="95"/>
      <c r="U802" s="95">
        <f t="shared" si="145"/>
        <v>441364.2</v>
      </c>
      <c r="V802" s="95">
        <f>35*E802</f>
        <v>151448.5</v>
      </c>
      <c r="W802" s="95">
        <f t="shared" si="146"/>
        <v>370584.95987999998</v>
      </c>
      <c r="X802" s="95">
        <f t="shared" si="139"/>
        <v>17839087.659879997</v>
      </c>
      <c r="Y802" s="9" t="s">
        <v>2659</v>
      </c>
      <c r="Z802" s="16">
        <v>0</v>
      </c>
      <c r="AA802" s="16">
        <v>0</v>
      </c>
      <c r="AB802" s="16">
        <v>0</v>
      </c>
      <c r="AC802" s="53">
        <f t="shared" si="140"/>
        <v>17839087.659879997</v>
      </c>
      <c r="AD802" s="55"/>
    </row>
    <row r="803" spans="1:30" s="6" customFormat="1" ht="93.75" customHeight="1" x14ac:dyDescent="0.25">
      <c r="A803" s="51">
        <f>IF(OR(D803=0,D803=""),"",COUNTA($D$471:D803))</f>
        <v>313</v>
      </c>
      <c r="B803" s="9" t="s">
        <v>1038</v>
      </c>
      <c r="C803" s="11" t="s">
        <v>331</v>
      </c>
      <c r="D803" s="16">
        <v>1968</v>
      </c>
      <c r="E803" s="95">
        <v>5764.4</v>
      </c>
      <c r="F803" s="95">
        <v>4403.2</v>
      </c>
      <c r="G803" s="95">
        <v>0</v>
      </c>
      <c r="H803" s="9" t="s">
        <v>729</v>
      </c>
      <c r="I803" s="9"/>
      <c r="J803" s="9"/>
      <c r="K803" s="9"/>
      <c r="L803" s="95">
        <f t="shared" si="141"/>
        <v>3256886</v>
      </c>
      <c r="M803" s="95">
        <f t="shared" si="142"/>
        <v>6957630.7999999998</v>
      </c>
      <c r="N803" s="95">
        <f>484*E803</f>
        <v>2789969.5999999996</v>
      </c>
      <c r="O803" s="95">
        <f t="shared" si="143"/>
        <v>4928562</v>
      </c>
      <c r="P803" s="95">
        <f t="shared" si="144"/>
        <v>2836084.8</v>
      </c>
      <c r="Q803" s="95"/>
      <c r="R803" s="95">
        <f>2338*E803</f>
        <v>13477167.199999999</v>
      </c>
      <c r="S803" s="95">
        <f t="shared" si="149"/>
        <v>1712026.7999999998</v>
      </c>
      <c r="T803" s="95">
        <f>2771*E803</f>
        <v>15973152.399999999</v>
      </c>
      <c r="U803" s="95">
        <f t="shared" si="145"/>
        <v>587968.79999999993</v>
      </c>
      <c r="V803" s="95">
        <f>35*E803</f>
        <v>201754</v>
      </c>
      <c r="W803" s="95">
        <f t="shared" si="146"/>
        <v>1123916.1957599998</v>
      </c>
      <c r="X803" s="95">
        <f t="shared" si="139"/>
        <v>53845118.595759988</v>
      </c>
      <c r="Y803" s="9" t="s">
        <v>2659</v>
      </c>
      <c r="Z803" s="16">
        <v>0</v>
      </c>
      <c r="AA803" s="16">
        <v>0</v>
      </c>
      <c r="AB803" s="16">
        <v>0</v>
      </c>
      <c r="AC803" s="53">
        <f t="shared" si="140"/>
        <v>53845118.595759988</v>
      </c>
      <c r="AD803" s="55"/>
    </row>
    <row r="804" spans="1:30" s="6" customFormat="1" ht="93.75" customHeight="1" x14ac:dyDescent="0.25">
      <c r="A804" s="51">
        <f>IF(OR(D804=0,D804=""),"",COUNTA($D$471:D804))</f>
        <v>314</v>
      </c>
      <c r="B804" s="9" t="s">
        <v>1039</v>
      </c>
      <c r="C804" s="11" t="s">
        <v>332</v>
      </c>
      <c r="D804" s="16">
        <v>1968</v>
      </c>
      <c r="E804" s="95">
        <v>5820</v>
      </c>
      <c r="F804" s="95">
        <v>4430.8</v>
      </c>
      <c r="G804" s="95">
        <v>0</v>
      </c>
      <c r="H804" s="9" t="s">
        <v>729</v>
      </c>
      <c r="I804" s="9"/>
      <c r="J804" s="9"/>
      <c r="K804" s="9"/>
      <c r="L804" s="95">
        <f t="shared" si="141"/>
        <v>3288300</v>
      </c>
      <c r="M804" s="95">
        <f t="shared" si="142"/>
        <v>7024740</v>
      </c>
      <c r="N804" s="95">
        <f>484*E804</f>
        <v>2816880</v>
      </c>
      <c r="O804" s="95">
        <f t="shared" si="143"/>
        <v>4976100</v>
      </c>
      <c r="P804" s="95">
        <f t="shared" si="144"/>
        <v>2863440</v>
      </c>
      <c r="Q804" s="95"/>
      <c r="R804" s="95"/>
      <c r="S804" s="95">
        <f t="shared" si="149"/>
        <v>1728540</v>
      </c>
      <c r="T804" s="95">
        <f>2771*E804</f>
        <v>16127220</v>
      </c>
      <c r="U804" s="95">
        <f t="shared" si="145"/>
        <v>593640</v>
      </c>
      <c r="V804" s="95">
        <f>35*E804</f>
        <v>203700</v>
      </c>
      <c r="W804" s="95">
        <f t="shared" si="146"/>
        <v>843563.60399999993</v>
      </c>
      <c r="X804" s="95">
        <f t="shared" si="139"/>
        <v>40466123.604000002</v>
      </c>
      <c r="Y804" s="9" t="s">
        <v>2659</v>
      </c>
      <c r="Z804" s="16">
        <v>0</v>
      </c>
      <c r="AA804" s="16">
        <v>0</v>
      </c>
      <c r="AB804" s="16">
        <v>0</v>
      </c>
      <c r="AC804" s="53">
        <f t="shared" si="140"/>
        <v>40466123.604000002</v>
      </c>
      <c r="AD804" s="55"/>
    </row>
    <row r="805" spans="1:30" s="6" customFormat="1" ht="93.75" customHeight="1" x14ac:dyDescent="0.25">
      <c r="A805" s="51">
        <f>IF(OR(D805=0,D805=""),"",COUNTA($D$471:D805))</f>
        <v>315</v>
      </c>
      <c r="B805" s="9" t="s">
        <v>1040</v>
      </c>
      <c r="C805" s="11" t="s">
        <v>333</v>
      </c>
      <c r="D805" s="16">
        <v>1968</v>
      </c>
      <c r="E805" s="95">
        <v>5759.8</v>
      </c>
      <c r="F805" s="95">
        <v>4338.1000000000004</v>
      </c>
      <c r="G805" s="95">
        <v>57.2</v>
      </c>
      <c r="H805" s="9" t="s">
        <v>729</v>
      </c>
      <c r="I805" s="9"/>
      <c r="J805" s="9"/>
      <c r="K805" s="9"/>
      <c r="L805" s="95">
        <f t="shared" si="141"/>
        <v>3254287</v>
      </c>
      <c r="M805" s="95">
        <f t="shared" si="142"/>
        <v>6952078.6000000006</v>
      </c>
      <c r="N805" s="95">
        <f>484*E805</f>
        <v>2787743.2</v>
      </c>
      <c r="O805" s="95">
        <f t="shared" si="143"/>
        <v>4924629</v>
      </c>
      <c r="P805" s="95">
        <f t="shared" si="144"/>
        <v>2833821.6</v>
      </c>
      <c r="Q805" s="95"/>
      <c r="R805" s="95">
        <f>2338*E805</f>
        <v>13466412.4</v>
      </c>
      <c r="S805" s="95">
        <f t="shared" si="149"/>
        <v>1710660.6</v>
      </c>
      <c r="T805" s="95">
        <f>2771*E805</f>
        <v>15960405.800000001</v>
      </c>
      <c r="U805" s="95">
        <f t="shared" si="145"/>
        <v>587499.6</v>
      </c>
      <c r="V805" s="95">
        <f>35*E805</f>
        <v>201593</v>
      </c>
      <c r="W805" s="95">
        <f t="shared" si="146"/>
        <v>1123019.30892</v>
      </c>
      <c r="X805" s="95">
        <f t="shared" si="139"/>
        <v>53802150.108920008</v>
      </c>
      <c r="Y805" s="9" t="s">
        <v>2659</v>
      </c>
      <c r="Z805" s="16">
        <v>0</v>
      </c>
      <c r="AA805" s="16">
        <v>0</v>
      </c>
      <c r="AB805" s="16">
        <v>0</v>
      </c>
      <c r="AC805" s="53">
        <f t="shared" si="140"/>
        <v>53802150.108920008</v>
      </c>
      <c r="AD805" s="55"/>
    </row>
    <row r="806" spans="1:30" s="6" customFormat="1" ht="93.75" customHeight="1" x14ac:dyDescent="0.25">
      <c r="A806" s="51">
        <f>IF(OR(D806=0,D806=""),"",COUNTA($D$471:D806))</f>
        <v>316</v>
      </c>
      <c r="B806" s="9" t="s">
        <v>1044</v>
      </c>
      <c r="C806" s="11" t="s">
        <v>36</v>
      </c>
      <c r="D806" s="16">
        <v>1968</v>
      </c>
      <c r="E806" s="95">
        <v>2139.3000000000002</v>
      </c>
      <c r="F806" s="95">
        <v>1579</v>
      </c>
      <c r="G806" s="95">
        <v>0</v>
      </c>
      <c r="H806" s="9" t="s">
        <v>729</v>
      </c>
      <c r="I806" s="9"/>
      <c r="J806" s="9"/>
      <c r="K806" s="9"/>
      <c r="L806" s="95">
        <f t="shared" si="141"/>
        <v>1208704.5</v>
      </c>
      <c r="M806" s="95">
        <f t="shared" si="142"/>
        <v>2582135.1</v>
      </c>
      <c r="N806" s="95"/>
      <c r="O806" s="95">
        <f t="shared" si="143"/>
        <v>1829101.5000000002</v>
      </c>
      <c r="P806" s="95">
        <f t="shared" si="144"/>
        <v>1052535.6000000001</v>
      </c>
      <c r="Q806" s="95"/>
      <c r="R806" s="95"/>
      <c r="S806" s="95">
        <f t="shared" si="149"/>
        <v>635372.10000000009</v>
      </c>
      <c r="T806" s="95"/>
      <c r="U806" s="95">
        <f t="shared" si="145"/>
        <v>218208.6</v>
      </c>
      <c r="V806" s="95"/>
      <c r="W806" s="9"/>
      <c r="X806" s="95">
        <f t="shared" si="139"/>
        <v>7526057.4000000004</v>
      </c>
      <c r="Y806" s="9" t="s">
        <v>2659</v>
      </c>
      <c r="Z806" s="16">
        <v>0</v>
      </c>
      <c r="AA806" s="16">
        <v>0</v>
      </c>
      <c r="AB806" s="16">
        <v>0</v>
      </c>
      <c r="AC806" s="53">
        <f t="shared" si="140"/>
        <v>7526057.4000000004</v>
      </c>
      <c r="AD806" s="55"/>
    </row>
    <row r="807" spans="1:30" s="6" customFormat="1" ht="93.75" customHeight="1" x14ac:dyDescent="0.25">
      <c r="A807" s="51">
        <f>IF(OR(D807=0,D807=""),"",COUNTA($D$471:D807))</f>
        <v>317</v>
      </c>
      <c r="B807" s="9" t="s">
        <v>1076</v>
      </c>
      <c r="C807" s="11" t="s">
        <v>334</v>
      </c>
      <c r="D807" s="16">
        <v>1968</v>
      </c>
      <c r="E807" s="95">
        <v>4177.5</v>
      </c>
      <c r="F807" s="95">
        <v>2562.6</v>
      </c>
      <c r="G807" s="95">
        <v>643.1</v>
      </c>
      <c r="H807" s="9" t="s">
        <v>729</v>
      </c>
      <c r="I807" s="9"/>
      <c r="J807" s="9"/>
      <c r="K807" s="9"/>
      <c r="L807" s="95">
        <f t="shared" si="141"/>
        <v>2360287.5</v>
      </c>
      <c r="M807" s="95">
        <f t="shared" si="142"/>
        <v>5042242.5</v>
      </c>
      <c r="N807" s="95">
        <f>484*E807</f>
        <v>2021910</v>
      </c>
      <c r="O807" s="95">
        <f t="shared" si="143"/>
        <v>3571762.5</v>
      </c>
      <c r="P807" s="95">
        <f t="shared" si="144"/>
        <v>2055330</v>
      </c>
      <c r="Q807" s="95"/>
      <c r="R807" s="95">
        <f>2338*E807</f>
        <v>9766995</v>
      </c>
      <c r="S807" s="95">
        <f t="shared" si="149"/>
        <v>1240717.5</v>
      </c>
      <c r="T807" s="95">
        <f>2771*E807</f>
        <v>11575852.5</v>
      </c>
      <c r="U807" s="95">
        <f t="shared" si="145"/>
        <v>426105</v>
      </c>
      <c r="V807" s="95">
        <f>35*E807</f>
        <v>146212.5</v>
      </c>
      <c r="W807" s="95">
        <f t="shared" ref="W807:W813" si="153">(L807+M807+N807+O807+P807+Q807+R807+S807+T807+U807)*0.0214</f>
        <v>814509.73349999997</v>
      </c>
      <c r="X807" s="95">
        <f t="shared" si="139"/>
        <v>39021924.733499996</v>
      </c>
      <c r="Y807" s="9" t="s">
        <v>2659</v>
      </c>
      <c r="Z807" s="16">
        <v>0</v>
      </c>
      <c r="AA807" s="16">
        <v>0</v>
      </c>
      <c r="AB807" s="16">
        <v>0</v>
      </c>
      <c r="AC807" s="53">
        <f t="shared" si="140"/>
        <v>39021924.733499996</v>
      </c>
      <c r="AD807" s="55"/>
    </row>
    <row r="808" spans="1:30" s="6" customFormat="1" ht="93.75" customHeight="1" x14ac:dyDescent="0.25">
      <c r="A808" s="51">
        <f>IF(OR(D808=0,D808=""),"",COUNTA($D$471:D808))</f>
        <v>318</v>
      </c>
      <c r="B808" s="9" t="s">
        <v>1116</v>
      </c>
      <c r="C808" s="11" t="s">
        <v>336</v>
      </c>
      <c r="D808" s="16">
        <v>1968</v>
      </c>
      <c r="E808" s="95">
        <v>4092.4</v>
      </c>
      <c r="F808" s="95">
        <v>2827.2</v>
      </c>
      <c r="G808" s="95">
        <v>0</v>
      </c>
      <c r="H808" s="9" t="s">
        <v>729</v>
      </c>
      <c r="I808" s="9"/>
      <c r="J808" s="9"/>
      <c r="K808" s="9"/>
      <c r="L808" s="95">
        <f t="shared" si="141"/>
        <v>2312206</v>
      </c>
      <c r="M808" s="95">
        <f t="shared" si="142"/>
        <v>4939526.8</v>
      </c>
      <c r="N808" s="95">
        <f>484*E808</f>
        <v>1980721.6</v>
      </c>
      <c r="O808" s="95">
        <f t="shared" si="143"/>
        <v>3499002</v>
      </c>
      <c r="P808" s="95">
        <f t="shared" si="144"/>
        <v>2013460.8</v>
      </c>
      <c r="Q808" s="95"/>
      <c r="R808" s="95">
        <f>2338*E808</f>
        <v>9568031.2000000011</v>
      </c>
      <c r="S808" s="95">
        <f t="shared" si="149"/>
        <v>1215442.8</v>
      </c>
      <c r="T808" s="95">
        <f>2771*E808</f>
        <v>11340040.4</v>
      </c>
      <c r="U808" s="95">
        <f t="shared" si="145"/>
        <v>417424.8</v>
      </c>
      <c r="V808" s="95">
        <f>35*E808</f>
        <v>143234</v>
      </c>
      <c r="W808" s="95">
        <f t="shared" si="153"/>
        <v>797917.32695999998</v>
      </c>
      <c r="X808" s="95">
        <f t="shared" si="139"/>
        <v>38227007.726959996</v>
      </c>
      <c r="Y808" s="9" t="s">
        <v>2659</v>
      </c>
      <c r="Z808" s="16">
        <v>0</v>
      </c>
      <c r="AA808" s="16">
        <v>0</v>
      </c>
      <c r="AB808" s="16">
        <v>0</v>
      </c>
      <c r="AC808" s="53">
        <f t="shared" si="140"/>
        <v>38227007.726959996</v>
      </c>
      <c r="AD808" s="55"/>
    </row>
    <row r="809" spans="1:30" s="6" customFormat="1" ht="93.75" customHeight="1" x14ac:dyDescent="0.25">
      <c r="A809" s="51">
        <f>IF(OR(D809=0,D809=""),"",COUNTA($D$471:D809))</f>
        <v>319</v>
      </c>
      <c r="B809" s="9" t="s">
        <v>1148</v>
      </c>
      <c r="C809" s="11" t="s">
        <v>337</v>
      </c>
      <c r="D809" s="16">
        <v>1968</v>
      </c>
      <c r="E809" s="95">
        <v>4502.8</v>
      </c>
      <c r="F809" s="95">
        <v>3521</v>
      </c>
      <c r="G809" s="95">
        <v>0</v>
      </c>
      <c r="H809" s="9" t="s">
        <v>729</v>
      </c>
      <c r="I809" s="9"/>
      <c r="J809" s="9"/>
      <c r="K809" s="9"/>
      <c r="L809" s="95">
        <f t="shared" si="141"/>
        <v>2544082</v>
      </c>
      <c r="M809" s="95">
        <f t="shared" si="142"/>
        <v>5434879.6000000006</v>
      </c>
      <c r="N809" s="95"/>
      <c r="O809" s="95">
        <f t="shared" si="143"/>
        <v>3849894</v>
      </c>
      <c r="P809" s="95">
        <f t="shared" si="144"/>
        <v>2215377.6</v>
      </c>
      <c r="Q809" s="95"/>
      <c r="R809" s="95"/>
      <c r="S809" s="95">
        <f t="shared" si="149"/>
        <v>1337331.6000000001</v>
      </c>
      <c r="T809" s="95">
        <f>2771*E809</f>
        <v>12477258.800000001</v>
      </c>
      <c r="U809" s="95">
        <f t="shared" si="145"/>
        <v>459285.60000000003</v>
      </c>
      <c r="V809" s="95"/>
      <c r="W809" s="95">
        <f t="shared" si="153"/>
        <v>606007.53688000003</v>
      </c>
      <c r="X809" s="95">
        <f t="shared" si="139"/>
        <v>28924116.736880004</v>
      </c>
      <c r="Y809" s="9" t="s">
        <v>2659</v>
      </c>
      <c r="Z809" s="16">
        <v>0</v>
      </c>
      <c r="AA809" s="16">
        <v>0</v>
      </c>
      <c r="AB809" s="16">
        <v>0</v>
      </c>
      <c r="AC809" s="53">
        <f t="shared" si="140"/>
        <v>28924116.736880004</v>
      </c>
      <c r="AD809" s="55"/>
    </row>
    <row r="810" spans="1:30" s="6" customFormat="1" ht="93.75" customHeight="1" x14ac:dyDescent="0.25">
      <c r="A810" s="51">
        <f>IF(OR(D810=0,D810=""),"",COUNTA($D$471:D810))</f>
        <v>320</v>
      </c>
      <c r="B810" s="9" t="s">
        <v>1163</v>
      </c>
      <c r="C810" s="11" t="s">
        <v>338</v>
      </c>
      <c r="D810" s="16">
        <v>1968</v>
      </c>
      <c r="E810" s="95">
        <v>3639.9</v>
      </c>
      <c r="F810" s="95">
        <v>2609.3000000000002</v>
      </c>
      <c r="G810" s="95">
        <v>1030.5999999999999</v>
      </c>
      <c r="H810" s="9" t="s">
        <v>729</v>
      </c>
      <c r="I810" s="9"/>
      <c r="J810" s="9"/>
      <c r="K810" s="9"/>
      <c r="L810" s="95">
        <f t="shared" si="141"/>
        <v>2056543.5</v>
      </c>
      <c r="M810" s="95">
        <f t="shared" si="142"/>
        <v>4393359.3</v>
      </c>
      <c r="N810" s="95">
        <f>484*E810</f>
        <v>1761711.6</v>
      </c>
      <c r="O810" s="95">
        <f t="shared" si="143"/>
        <v>3112114.5</v>
      </c>
      <c r="P810" s="95">
        <f t="shared" si="144"/>
        <v>1790830.8</v>
      </c>
      <c r="Q810" s="95"/>
      <c r="R810" s="95">
        <f>2338*E810</f>
        <v>8510086.2000000011</v>
      </c>
      <c r="S810" s="95">
        <f t="shared" si="149"/>
        <v>1081050.3</v>
      </c>
      <c r="T810" s="95">
        <f>2771*E810</f>
        <v>10086162.9</v>
      </c>
      <c r="U810" s="95">
        <f t="shared" si="145"/>
        <v>371269.8</v>
      </c>
      <c r="V810" s="95">
        <f>35*E810</f>
        <v>127396.5</v>
      </c>
      <c r="W810" s="95">
        <f t="shared" si="153"/>
        <v>709690.95845999999</v>
      </c>
      <c r="X810" s="95">
        <f t="shared" si="139"/>
        <v>34000216.358460002</v>
      </c>
      <c r="Y810" s="9" t="s">
        <v>2659</v>
      </c>
      <c r="Z810" s="16">
        <v>0</v>
      </c>
      <c r="AA810" s="16">
        <v>0</v>
      </c>
      <c r="AB810" s="16">
        <v>0</v>
      </c>
      <c r="AC810" s="53">
        <f t="shared" si="140"/>
        <v>34000216.358460002</v>
      </c>
      <c r="AD810" s="55"/>
    </row>
    <row r="811" spans="1:30" s="6" customFormat="1" ht="93.75" customHeight="1" x14ac:dyDescent="0.25">
      <c r="A811" s="51">
        <f>IF(OR(D811=0,D811=""),"",COUNTA($D$471:D811))</f>
        <v>321</v>
      </c>
      <c r="B811" s="9" t="s">
        <v>1184</v>
      </c>
      <c r="C811" s="11" t="s">
        <v>339</v>
      </c>
      <c r="D811" s="16">
        <v>1968</v>
      </c>
      <c r="E811" s="95">
        <v>2407</v>
      </c>
      <c r="F811" s="95">
        <v>1293.5999999999999</v>
      </c>
      <c r="G811" s="95">
        <v>75.599999999999994</v>
      </c>
      <c r="H811" s="9" t="s">
        <v>728</v>
      </c>
      <c r="I811" s="9"/>
      <c r="J811" s="9"/>
      <c r="K811" s="9"/>
      <c r="L811" s="95">
        <f t="shared" si="141"/>
        <v>1359955</v>
      </c>
      <c r="M811" s="95">
        <f t="shared" si="142"/>
        <v>2905249</v>
      </c>
      <c r="N811" s="95">
        <f>484*E811</f>
        <v>1164988</v>
      </c>
      <c r="O811" s="95">
        <f t="shared" si="143"/>
        <v>2057985</v>
      </c>
      <c r="P811" s="95">
        <f t="shared" si="144"/>
        <v>1184244</v>
      </c>
      <c r="Q811" s="95"/>
      <c r="R811" s="95">
        <f>2338*E811</f>
        <v>5627566</v>
      </c>
      <c r="S811" s="95">
        <f t="shared" si="149"/>
        <v>714879</v>
      </c>
      <c r="T811" s="95">
        <f>2771*E811</f>
        <v>6669797</v>
      </c>
      <c r="U811" s="95">
        <f t="shared" si="145"/>
        <v>245514</v>
      </c>
      <c r="V811" s="95">
        <f>35*E811</f>
        <v>84245</v>
      </c>
      <c r="W811" s="95">
        <f t="shared" si="153"/>
        <v>469305.78779999999</v>
      </c>
      <c r="X811" s="95">
        <f t="shared" si="139"/>
        <v>22483727.787799999</v>
      </c>
      <c r="Y811" s="9" t="s">
        <v>2659</v>
      </c>
      <c r="Z811" s="16">
        <v>0</v>
      </c>
      <c r="AA811" s="16">
        <v>0</v>
      </c>
      <c r="AB811" s="16">
        <v>0</v>
      </c>
      <c r="AC811" s="53">
        <f t="shared" si="140"/>
        <v>22483727.787799999</v>
      </c>
      <c r="AD811" s="55"/>
    </row>
    <row r="812" spans="1:30" s="6" customFormat="1" ht="93.75" customHeight="1" x14ac:dyDescent="0.25">
      <c r="A812" s="51">
        <f>IF(OR(D812=0,D812=""),"",COUNTA($D$471:D812))</f>
        <v>322</v>
      </c>
      <c r="B812" s="9" t="s">
        <v>1189</v>
      </c>
      <c r="C812" s="11" t="s">
        <v>86</v>
      </c>
      <c r="D812" s="16">
        <v>1968</v>
      </c>
      <c r="E812" s="95">
        <v>5134.3</v>
      </c>
      <c r="F812" s="95">
        <v>3165.8</v>
      </c>
      <c r="G812" s="95">
        <v>1968.5</v>
      </c>
      <c r="H812" s="9" t="s">
        <v>729</v>
      </c>
      <c r="I812" s="9"/>
      <c r="J812" s="9"/>
      <c r="K812" s="9"/>
      <c r="L812" s="95">
        <f t="shared" si="141"/>
        <v>2900879.5</v>
      </c>
      <c r="M812" s="95">
        <f t="shared" si="142"/>
        <v>6197100.1000000006</v>
      </c>
      <c r="N812" s="95">
        <f>484*E812</f>
        <v>2485001.2000000002</v>
      </c>
      <c r="O812" s="95">
        <f t="shared" si="143"/>
        <v>4389826.5</v>
      </c>
      <c r="P812" s="95">
        <f t="shared" si="144"/>
        <v>2526075.6</v>
      </c>
      <c r="Q812" s="95"/>
      <c r="R812" s="95"/>
      <c r="S812" s="95">
        <f t="shared" si="149"/>
        <v>1524887.1</v>
      </c>
      <c r="T812" s="95"/>
      <c r="U812" s="95">
        <f t="shared" si="145"/>
        <v>523698.60000000003</v>
      </c>
      <c r="V812" s="95">
        <f>35*E812</f>
        <v>179700.5</v>
      </c>
      <c r="W812" s="95">
        <f t="shared" si="153"/>
        <v>439715.82804000011</v>
      </c>
      <c r="X812" s="95">
        <f t="shared" si="139"/>
        <v>21166884.928040005</v>
      </c>
      <c r="Y812" s="9" t="s">
        <v>2659</v>
      </c>
      <c r="Z812" s="16">
        <v>0</v>
      </c>
      <c r="AA812" s="16">
        <v>0</v>
      </c>
      <c r="AB812" s="16">
        <v>0</v>
      </c>
      <c r="AC812" s="53">
        <f t="shared" si="140"/>
        <v>21166884.928040005</v>
      </c>
      <c r="AD812" s="55"/>
    </row>
    <row r="813" spans="1:30" s="6" customFormat="1" ht="93.75" customHeight="1" x14ac:dyDescent="0.25">
      <c r="A813" s="51">
        <f>IF(OR(D813=0,D813=""),"",COUNTA($D$471:D813))</f>
        <v>323</v>
      </c>
      <c r="B813" s="9" t="s">
        <v>2378</v>
      </c>
      <c r="C813" s="11" t="s">
        <v>340</v>
      </c>
      <c r="D813" s="16">
        <v>1968</v>
      </c>
      <c r="E813" s="95">
        <v>3643.7</v>
      </c>
      <c r="F813" s="95">
        <v>2829.9</v>
      </c>
      <c r="G813" s="95">
        <v>527.6</v>
      </c>
      <c r="H813" s="9" t="s">
        <v>729</v>
      </c>
      <c r="I813" s="9"/>
      <c r="J813" s="9"/>
      <c r="K813" s="9"/>
      <c r="L813" s="95">
        <f t="shared" si="141"/>
        <v>2058690.5</v>
      </c>
      <c r="M813" s="95">
        <f t="shared" si="142"/>
        <v>4397945.8999999994</v>
      </c>
      <c r="N813" s="95"/>
      <c r="O813" s="95">
        <f t="shared" si="143"/>
        <v>3115363.5</v>
      </c>
      <c r="P813" s="95">
        <f t="shared" si="144"/>
        <v>1792700.4</v>
      </c>
      <c r="Q813" s="95"/>
      <c r="R813" s="95">
        <f>2338*E813</f>
        <v>8518970.5999999996</v>
      </c>
      <c r="S813" s="95"/>
      <c r="T813" s="95">
        <f>2771*E813</f>
        <v>10096692.699999999</v>
      </c>
      <c r="U813" s="95">
        <f t="shared" si="145"/>
        <v>371657.39999999997</v>
      </c>
      <c r="V813" s="95"/>
      <c r="W813" s="95">
        <f t="shared" si="153"/>
        <v>649533.24939999986</v>
      </c>
      <c r="X813" s="95">
        <f t="shared" si="139"/>
        <v>31001554.249399997</v>
      </c>
      <c r="Y813" s="9" t="s">
        <v>2659</v>
      </c>
      <c r="Z813" s="16">
        <v>0</v>
      </c>
      <c r="AA813" s="16">
        <v>0</v>
      </c>
      <c r="AB813" s="16">
        <v>0</v>
      </c>
      <c r="AC813" s="53">
        <f t="shared" si="140"/>
        <v>31001554.249399997</v>
      </c>
      <c r="AD813" s="55"/>
    </row>
    <row r="814" spans="1:30" s="6" customFormat="1" ht="93.75" customHeight="1" x14ac:dyDescent="0.25">
      <c r="A814" s="51">
        <f>IF(OR(D814=0,D814=""),"",COUNTA($D$471:D814))</f>
        <v>324</v>
      </c>
      <c r="B814" s="9" t="s">
        <v>1196</v>
      </c>
      <c r="C814" s="11" t="s">
        <v>341</v>
      </c>
      <c r="D814" s="16">
        <v>1968</v>
      </c>
      <c r="E814" s="95">
        <v>2053.6</v>
      </c>
      <c r="F814" s="95">
        <v>1863.2</v>
      </c>
      <c r="G814" s="95">
        <v>0</v>
      </c>
      <c r="H814" s="9" t="s">
        <v>729</v>
      </c>
      <c r="I814" s="9"/>
      <c r="J814" s="9"/>
      <c r="K814" s="9"/>
      <c r="L814" s="95"/>
      <c r="M814" s="95">
        <f t="shared" si="142"/>
        <v>2478695.1999999997</v>
      </c>
      <c r="N814" s="95">
        <f>484*E814</f>
        <v>993942.39999999991</v>
      </c>
      <c r="O814" s="95"/>
      <c r="P814" s="95"/>
      <c r="Q814" s="95"/>
      <c r="R814" s="95"/>
      <c r="S814" s="95"/>
      <c r="T814" s="95"/>
      <c r="U814" s="95">
        <f t="shared" si="145"/>
        <v>209467.19999999998</v>
      </c>
      <c r="V814" s="95">
        <f>35*E814</f>
        <v>71876</v>
      </c>
      <c r="W814" s="9"/>
      <c r="X814" s="95">
        <f t="shared" si="139"/>
        <v>3753980.8</v>
      </c>
      <c r="Y814" s="9" t="s">
        <v>2659</v>
      </c>
      <c r="Z814" s="16">
        <v>0</v>
      </c>
      <c r="AA814" s="16">
        <v>0</v>
      </c>
      <c r="AB814" s="16">
        <v>0</v>
      </c>
      <c r="AC814" s="53">
        <f t="shared" si="140"/>
        <v>3753980.8</v>
      </c>
      <c r="AD814" s="55"/>
    </row>
    <row r="815" spans="1:30" s="6" customFormat="1" ht="93.75" customHeight="1" x14ac:dyDescent="0.25">
      <c r="A815" s="51">
        <f>IF(OR(D815=0,D815=""),"",COUNTA($D$471:D815))</f>
        <v>325</v>
      </c>
      <c r="B815" s="9" t="s">
        <v>2379</v>
      </c>
      <c r="C815" s="11" t="s">
        <v>1858</v>
      </c>
      <c r="D815" s="16">
        <v>1954</v>
      </c>
      <c r="E815" s="95">
        <v>513.79999999999995</v>
      </c>
      <c r="F815" s="95">
        <v>474.1</v>
      </c>
      <c r="G815" s="95">
        <v>0</v>
      </c>
      <c r="H815" s="9" t="s">
        <v>725</v>
      </c>
      <c r="I815" s="9"/>
      <c r="J815" s="9"/>
      <c r="K815" s="9"/>
      <c r="L815" s="95"/>
      <c r="M815" s="95"/>
      <c r="N815" s="95"/>
      <c r="O815" s="95"/>
      <c r="P815" s="95"/>
      <c r="Q815" s="95"/>
      <c r="R815" s="95"/>
      <c r="S815" s="95"/>
      <c r="T815" s="95">
        <f>4807*E815</f>
        <v>2469836.5999999996</v>
      </c>
      <c r="U815" s="95">
        <f>130*E815</f>
        <v>66794</v>
      </c>
      <c r="V815" s="95"/>
      <c r="W815" s="9"/>
      <c r="X815" s="95">
        <f t="shared" si="139"/>
        <v>2536630.5999999996</v>
      </c>
      <c r="Y815" s="9" t="s">
        <v>2659</v>
      </c>
      <c r="Z815" s="16">
        <v>0</v>
      </c>
      <c r="AA815" s="16">
        <v>0</v>
      </c>
      <c r="AB815" s="16">
        <v>0</v>
      </c>
      <c r="AC815" s="53">
        <f t="shared" si="140"/>
        <v>2536630.5999999996</v>
      </c>
      <c r="AD815" s="55"/>
    </row>
    <row r="816" spans="1:30" s="6" customFormat="1" ht="93.75" customHeight="1" x14ac:dyDescent="0.25">
      <c r="A816" s="51">
        <f>IF(OR(D816=0,D816=""),"",COUNTA($D$471:D816))</f>
        <v>326</v>
      </c>
      <c r="B816" s="9" t="s">
        <v>2380</v>
      </c>
      <c r="C816" s="62" t="s">
        <v>342</v>
      </c>
      <c r="D816" s="63">
        <v>1968</v>
      </c>
      <c r="E816" s="64">
        <v>3769.2</v>
      </c>
      <c r="F816" s="64">
        <v>2791.7</v>
      </c>
      <c r="G816" s="64">
        <v>0</v>
      </c>
      <c r="H816" s="9" t="s">
        <v>729</v>
      </c>
      <c r="I816" s="9"/>
      <c r="J816" s="9"/>
      <c r="K816" s="9"/>
      <c r="L816" s="95">
        <f>565*E816</f>
        <v>2129598</v>
      </c>
      <c r="M816" s="95">
        <f>1207*E816</f>
        <v>4549424.3999999994</v>
      </c>
      <c r="N816" s="95"/>
      <c r="O816" s="95">
        <f>855*E816</f>
        <v>3222666</v>
      </c>
      <c r="P816" s="95">
        <f>492*E816</f>
        <v>1854446.4</v>
      </c>
      <c r="Q816" s="95"/>
      <c r="R816" s="95">
        <f>2338*E816</f>
        <v>8812389.5999999996</v>
      </c>
      <c r="S816" s="95">
        <f t="shared" ref="S816:S824" si="154">297*E816</f>
        <v>1119452.3999999999</v>
      </c>
      <c r="T816" s="95">
        <f>2771*E816</f>
        <v>10444453.199999999</v>
      </c>
      <c r="U816" s="95">
        <f t="shared" ref="U816:U824" si="155">102*E816</f>
        <v>384458.39999999997</v>
      </c>
      <c r="V816" s="95"/>
      <c r="W816" s="95">
        <f t="shared" ref="W816:W821" si="156">(L816+M816+N816+O816+P816+Q816+R816+S816+T816+U816)*0.0214</f>
        <v>695861.41175999981</v>
      </c>
      <c r="X816" s="95">
        <f t="shared" si="139"/>
        <v>33212749.811759993</v>
      </c>
      <c r="Y816" s="9" t="s">
        <v>2659</v>
      </c>
      <c r="Z816" s="16">
        <v>0</v>
      </c>
      <c r="AA816" s="16">
        <v>0</v>
      </c>
      <c r="AB816" s="16">
        <v>0</v>
      </c>
      <c r="AC816" s="53">
        <f t="shared" si="140"/>
        <v>33212749.811759993</v>
      </c>
      <c r="AD816" s="55"/>
    </row>
    <row r="817" spans="1:30" s="6" customFormat="1" ht="93.75" customHeight="1" x14ac:dyDescent="0.25">
      <c r="A817" s="51">
        <f>IF(OR(D817=0,D817=""),"",COUNTA($D$471:D817))</f>
        <v>327</v>
      </c>
      <c r="B817" s="9" t="s">
        <v>1205</v>
      </c>
      <c r="C817" s="11" t="s">
        <v>343</v>
      </c>
      <c r="D817" s="16">
        <v>1968</v>
      </c>
      <c r="E817" s="95">
        <v>4606.8999999999996</v>
      </c>
      <c r="F817" s="95">
        <v>3362.8</v>
      </c>
      <c r="G817" s="95">
        <v>63.9</v>
      </c>
      <c r="H817" s="9" t="s">
        <v>729</v>
      </c>
      <c r="I817" s="9"/>
      <c r="J817" s="9"/>
      <c r="K817" s="9"/>
      <c r="L817" s="95">
        <f>565*E817</f>
        <v>2602898.5</v>
      </c>
      <c r="M817" s="95">
        <f>1207*E817</f>
        <v>5560528.2999999998</v>
      </c>
      <c r="N817" s="95"/>
      <c r="O817" s="95">
        <f>855*E817</f>
        <v>3938899.4999999995</v>
      </c>
      <c r="P817" s="95">
        <f>492*E817</f>
        <v>2266594.7999999998</v>
      </c>
      <c r="Q817" s="95"/>
      <c r="R817" s="95">
        <f>2338*E817</f>
        <v>10770932.199999999</v>
      </c>
      <c r="S817" s="95">
        <f t="shared" si="154"/>
        <v>1368249.2999999998</v>
      </c>
      <c r="T817" s="95">
        <f>2771*E817</f>
        <v>12765719.899999999</v>
      </c>
      <c r="U817" s="95">
        <f t="shared" si="155"/>
        <v>469903.8</v>
      </c>
      <c r="V817" s="95"/>
      <c r="W817" s="95">
        <f t="shared" si="156"/>
        <v>850515.74281999993</v>
      </c>
      <c r="X817" s="95">
        <f t="shared" si="139"/>
        <v>40594242.042819999</v>
      </c>
      <c r="Y817" s="9" t="s">
        <v>2659</v>
      </c>
      <c r="Z817" s="16">
        <v>0</v>
      </c>
      <c r="AA817" s="16">
        <v>0</v>
      </c>
      <c r="AB817" s="16">
        <v>0</v>
      </c>
      <c r="AC817" s="53">
        <f t="shared" si="140"/>
        <v>40594242.042819999</v>
      </c>
      <c r="AD817" s="55"/>
    </row>
    <row r="818" spans="1:30" s="6" customFormat="1" ht="93.75" customHeight="1" x14ac:dyDescent="0.25">
      <c r="A818" s="51">
        <f>IF(OR(D818=0,D818=""),"",COUNTA($D$471:D818))</f>
        <v>328</v>
      </c>
      <c r="B818" s="9" t="s">
        <v>1206</v>
      </c>
      <c r="C818" s="11" t="s">
        <v>344</v>
      </c>
      <c r="D818" s="16">
        <v>1968</v>
      </c>
      <c r="E818" s="95">
        <v>4256</v>
      </c>
      <c r="F818" s="95">
        <v>2717.3</v>
      </c>
      <c r="G818" s="95">
        <v>0</v>
      </c>
      <c r="H818" s="9" t="s">
        <v>729</v>
      </c>
      <c r="I818" s="9"/>
      <c r="J818" s="9"/>
      <c r="K818" s="9"/>
      <c r="L818" s="95">
        <f>565*E818</f>
        <v>2404640</v>
      </c>
      <c r="M818" s="95">
        <f>1207*E818</f>
        <v>5136992</v>
      </c>
      <c r="N818" s="95">
        <f>484*E818</f>
        <v>2059904</v>
      </c>
      <c r="O818" s="95">
        <f>855*E818</f>
        <v>3638880</v>
      </c>
      <c r="P818" s="95">
        <f>492*E818</f>
        <v>2093952</v>
      </c>
      <c r="Q818" s="95"/>
      <c r="R818" s="95">
        <f>2338*E818</f>
        <v>9950528</v>
      </c>
      <c r="S818" s="95">
        <f t="shared" si="154"/>
        <v>1264032</v>
      </c>
      <c r="T818" s="95">
        <f>2771*E818</f>
        <v>11793376</v>
      </c>
      <c r="U818" s="95">
        <f t="shared" si="155"/>
        <v>434112</v>
      </c>
      <c r="V818" s="95">
        <f>35*E818</f>
        <v>148960</v>
      </c>
      <c r="W818" s="95">
        <f t="shared" si="156"/>
        <v>829815.30239999993</v>
      </c>
      <c r="X818" s="95">
        <f t="shared" si="139"/>
        <v>39755191.3024</v>
      </c>
      <c r="Y818" s="9" t="s">
        <v>2659</v>
      </c>
      <c r="Z818" s="16">
        <v>0</v>
      </c>
      <c r="AA818" s="16">
        <v>0</v>
      </c>
      <c r="AB818" s="16">
        <v>0</v>
      </c>
      <c r="AC818" s="53">
        <f t="shared" si="140"/>
        <v>39755191.3024</v>
      </c>
      <c r="AD818" s="55"/>
    </row>
    <row r="819" spans="1:30" s="6" customFormat="1" ht="93.75" customHeight="1" x14ac:dyDescent="0.25">
      <c r="A819" s="51">
        <f>IF(OR(D819=0,D819=""),"",COUNTA($D$471:D819))</f>
        <v>329</v>
      </c>
      <c r="B819" s="9" t="s">
        <v>1247</v>
      </c>
      <c r="C819" s="11" t="s">
        <v>345</v>
      </c>
      <c r="D819" s="16">
        <v>1968</v>
      </c>
      <c r="E819" s="95">
        <v>2267.5</v>
      </c>
      <c r="F819" s="95">
        <v>1929.7</v>
      </c>
      <c r="G819" s="95">
        <v>0</v>
      </c>
      <c r="H819" s="9" t="s">
        <v>729</v>
      </c>
      <c r="I819" s="9"/>
      <c r="J819" s="9"/>
      <c r="K819" s="9"/>
      <c r="L819" s="95">
        <f>565*E819</f>
        <v>1281137.5</v>
      </c>
      <c r="M819" s="95">
        <f>1207*E819</f>
        <v>2736872.5</v>
      </c>
      <c r="N819" s="95"/>
      <c r="O819" s="95">
        <f>855*E819</f>
        <v>1938712.5</v>
      </c>
      <c r="P819" s="95">
        <f>492*E819</f>
        <v>1115610</v>
      </c>
      <c r="Q819" s="95"/>
      <c r="R819" s="95">
        <f>2338*E819</f>
        <v>5301415</v>
      </c>
      <c r="S819" s="95">
        <f t="shared" si="154"/>
        <v>673447.5</v>
      </c>
      <c r="T819" s="95">
        <f>2771*E819</f>
        <v>6283242.5</v>
      </c>
      <c r="U819" s="95">
        <f t="shared" si="155"/>
        <v>231285</v>
      </c>
      <c r="V819" s="95"/>
      <c r="W819" s="95">
        <f t="shared" si="156"/>
        <v>418620.8615</v>
      </c>
      <c r="X819" s="95">
        <f t="shared" si="139"/>
        <v>19980343.361499999</v>
      </c>
      <c r="Y819" s="9" t="s">
        <v>2659</v>
      </c>
      <c r="Z819" s="16">
        <v>0</v>
      </c>
      <c r="AA819" s="16">
        <v>0</v>
      </c>
      <c r="AB819" s="16">
        <v>0</v>
      </c>
      <c r="AC819" s="53">
        <f t="shared" si="140"/>
        <v>19980343.361499999</v>
      </c>
      <c r="AD819" s="55"/>
    </row>
    <row r="820" spans="1:30" s="6" customFormat="1" ht="93.75" customHeight="1" x14ac:dyDescent="0.25">
      <c r="A820" s="51">
        <f>IF(OR(D820=0,D820=""),"",COUNTA($D$471:D820))</f>
        <v>330</v>
      </c>
      <c r="B820" s="9" t="s">
        <v>1266</v>
      </c>
      <c r="C820" s="11" t="s">
        <v>346</v>
      </c>
      <c r="D820" s="16">
        <v>1968</v>
      </c>
      <c r="E820" s="95">
        <v>3771.2</v>
      </c>
      <c r="F820" s="95">
        <v>2734</v>
      </c>
      <c r="G820" s="95">
        <v>0</v>
      </c>
      <c r="H820" s="9" t="s">
        <v>729</v>
      </c>
      <c r="I820" s="9"/>
      <c r="J820" s="9"/>
      <c r="K820" s="9"/>
      <c r="L820" s="95"/>
      <c r="M820" s="95"/>
      <c r="N820" s="95"/>
      <c r="O820" s="95"/>
      <c r="P820" s="95"/>
      <c r="Q820" s="95"/>
      <c r="R820" s="95"/>
      <c r="S820" s="95">
        <f t="shared" si="154"/>
        <v>1120046.3999999999</v>
      </c>
      <c r="T820" s="95"/>
      <c r="U820" s="95">
        <f t="shared" si="155"/>
        <v>384662.39999999997</v>
      </c>
      <c r="V820" s="95"/>
      <c r="W820" s="95">
        <f t="shared" si="156"/>
        <v>32200.768319999996</v>
      </c>
      <c r="X820" s="95">
        <f t="shared" si="139"/>
        <v>1536909.5683199998</v>
      </c>
      <c r="Y820" s="9" t="s">
        <v>2659</v>
      </c>
      <c r="Z820" s="16">
        <v>0</v>
      </c>
      <c r="AA820" s="16">
        <v>0</v>
      </c>
      <c r="AB820" s="16">
        <v>0</v>
      </c>
      <c r="AC820" s="53">
        <f t="shared" si="140"/>
        <v>1536909.5683199998</v>
      </c>
      <c r="AD820" s="55"/>
    </row>
    <row r="821" spans="1:30" s="6" customFormat="1" ht="93.75" customHeight="1" x14ac:dyDescent="0.25">
      <c r="A821" s="51">
        <f>IF(OR(D821=0,D821=""),"",COUNTA($D$471:D821))</f>
        <v>331</v>
      </c>
      <c r="B821" s="9" t="s">
        <v>1271</v>
      </c>
      <c r="C821" s="11" t="s">
        <v>84</v>
      </c>
      <c r="D821" s="16">
        <v>1968</v>
      </c>
      <c r="E821" s="95">
        <v>3322.6</v>
      </c>
      <c r="F821" s="95">
        <v>2702</v>
      </c>
      <c r="G821" s="95">
        <v>620.6</v>
      </c>
      <c r="H821" s="9" t="s">
        <v>729</v>
      </c>
      <c r="I821" s="9"/>
      <c r="J821" s="9"/>
      <c r="K821" s="9"/>
      <c r="L821" s="95">
        <f>565*E821</f>
        <v>1877269</v>
      </c>
      <c r="M821" s="95">
        <f>1207*E821</f>
        <v>4010378.1999999997</v>
      </c>
      <c r="N821" s="95">
        <f>484*E821</f>
        <v>1608138.4</v>
      </c>
      <c r="O821" s="95">
        <f>855*E821</f>
        <v>2840823</v>
      </c>
      <c r="P821" s="95">
        <f>492*E821</f>
        <v>1634719.2</v>
      </c>
      <c r="Q821" s="95"/>
      <c r="R821" s="95"/>
      <c r="S821" s="95">
        <f t="shared" si="154"/>
        <v>986812.2</v>
      </c>
      <c r="T821" s="95"/>
      <c r="U821" s="95">
        <f t="shared" si="155"/>
        <v>338905.2</v>
      </c>
      <c r="V821" s="95">
        <f>35*E821</f>
        <v>116291</v>
      </c>
      <c r="W821" s="95">
        <f t="shared" si="156"/>
        <v>284556.76727999991</v>
      </c>
      <c r="X821" s="95">
        <f t="shared" si="139"/>
        <v>13697892.967279997</v>
      </c>
      <c r="Y821" s="9" t="s">
        <v>2659</v>
      </c>
      <c r="Z821" s="16">
        <v>0</v>
      </c>
      <c r="AA821" s="16">
        <v>0</v>
      </c>
      <c r="AB821" s="16">
        <v>0</v>
      </c>
      <c r="AC821" s="53">
        <f t="shared" si="140"/>
        <v>13697892.967279997</v>
      </c>
      <c r="AD821" s="55"/>
    </row>
    <row r="822" spans="1:30" s="6" customFormat="1" ht="93.75" customHeight="1" x14ac:dyDescent="0.25">
      <c r="A822" s="51">
        <f>IF(OR(D822=0,D822=""),"",COUNTA($D$471:D822))</f>
        <v>332</v>
      </c>
      <c r="B822" s="9" t="s">
        <v>934</v>
      </c>
      <c r="C822" s="11" t="s">
        <v>26</v>
      </c>
      <c r="D822" s="16">
        <v>1969</v>
      </c>
      <c r="E822" s="95">
        <v>5937.59</v>
      </c>
      <c r="F822" s="95">
        <v>4419.59</v>
      </c>
      <c r="G822" s="95">
        <v>0</v>
      </c>
      <c r="H822" s="9" t="s">
        <v>729</v>
      </c>
      <c r="I822" s="9"/>
      <c r="J822" s="9"/>
      <c r="K822" s="9"/>
      <c r="L822" s="95">
        <f>565*E822</f>
        <v>3354738.35</v>
      </c>
      <c r="M822" s="95">
        <f>1207*E822</f>
        <v>7166671.1299999999</v>
      </c>
      <c r="N822" s="95">
        <f>484*E822</f>
        <v>2873793.56</v>
      </c>
      <c r="O822" s="95">
        <f>855*E822</f>
        <v>5076639.45</v>
      </c>
      <c r="P822" s="95">
        <f>492*E822</f>
        <v>2921294.2800000003</v>
      </c>
      <c r="Q822" s="95"/>
      <c r="R822" s="95"/>
      <c r="S822" s="95">
        <f t="shared" si="154"/>
        <v>1763464.23</v>
      </c>
      <c r="T822" s="95"/>
      <c r="U822" s="95">
        <f t="shared" si="155"/>
        <v>605634.18000000005</v>
      </c>
      <c r="V822" s="95">
        <f>35*E822</f>
        <v>207815.65</v>
      </c>
      <c r="W822" s="9"/>
      <c r="X822" s="95">
        <f t="shared" si="139"/>
        <v>23970050.830000002</v>
      </c>
      <c r="Y822" s="9" t="s">
        <v>2659</v>
      </c>
      <c r="Z822" s="16">
        <v>0</v>
      </c>
      <c r="AA822" s="16">
        <v>0</v>
      </c>
      <c r="AB822" s="16">
        <v>0</v>
      </c>
      <c r="AC822" s="53">
        <f t="shared" si="140"/>
        <v>23970050.830000002</v>
      </c>
      <c r="AD822" s="55"/>
    </row>
    <row r="823" spans="1:30" s="6" customFormat="1" ht="93.75" customHeight="1" x14ac:dyDescent="0.25">
      <c r="A823" s="51">
        <f>IF(OR(D823=0,D823=""),"",COUNTA($D$471:D823))</f>
        <v>333</v>
      </c>
      <c r="B823" s="9" t="s">
        <v>978</v>
      </c>
      <c r="C823" s="11" t="s">
        <v>371</v>
      </c>
      <c r="D823" s="16">
        <v>1969</v>
      </c>
      <c r="E823" s="95">
        <v>5857.5</v>
      </c>
      <c r="F823" s="95">
        <v>4443.8999999999996</v>
      </c>
      <c r="G823" s="95">
        <v>0</v>
      </c>
      <c r="H823" s="9" t="s">
        <v>729</v>
      </c>
      <c r="I823" s="9"/>
      <c r="J823" s="9"/>
      <c r="K823" s="9"/>
      <c r="L823" s="95">
        <f>565*E823</f>
        <v>3309487.5</v>
      </c>
      <c r="M823" s="95">
        <f>1207*E823</f>
        <v>7070002.5</v>
      </c>
      <c r="N823" s="95">
        <f>484*E823</f>
        <v>2835030</v>
      </c>
      <c r="O823" s="95">
        <f>855*E823</f>
        <v>5008162.5</v>
      </c>
      <c r="P823" s="95">
        <f>492*E823</f>
        <v>2881890</v>
      </c>
      <c r="Q823" s="95"/>
      <c r="R823" s="95"/>
      <c r="S823" s="95">
        <f t="shared" si="154"/>
        <v>1739677.5</v>
      </c>
      <c r="T823" s="95">
        <f>2771*E823</f>
        <v>16231132.5</v>
      </c>
      <c r="U823" s="95">
        <f t="shared" si="155"/>
        <v>597465</v>
      </c>
      <c r="V823" s="95">
        <f>35*E823</f>
        <v>205012.5</v>
      </c>
      <c r="W823" s="95">
        <f>(L823+M823+N823+O823+P823+Q823+R823+S823+T823+U823)*0.0214</f>
        <v>848998.93649999995</v>
      </c>
      <c r="X823" s="95">
        <f t="shared" si="139"/>
        <v>40726858.936499998</v>
      </c>
      <c r="Y823" s="9" t="s">
        <v>2659</v>
      </c>
      <c r="Z823" s="16">
        <v>0</v>
      </c>
      <c r="AA823" s="16">
        <v>0</v>
      </c>
      <c r="AB823" s="16">
        <v>0</v>
      </c>
      <c r="AC823" s="53">
        <f t="shared" si="140"/>
        <v>40726858.936499998</v>
      </c>
      <c r="AD823" s="55"/>
    </row>
    <row r="824" spans="1:30" s="6" customFormat="1" ht="93.75" customHeight="1" x14ac:dyDescent="0.25">
      <c r="A824" s="51">
        <f>IF(OR(D824=0,D824=""),"",COUNTA($D$471:D824))</f>
        <v>334</v>
      </c>
      <c r="B824" s="9" t="s">
        <v>988</v>
      </c>
      <c r="C824" s="11" t="s">
        <v>372</v>
      </c>
      <c r="D824" s="16">
        <v>1969</v>
      </c>
      <c r="E824" s="95">
        <v>3588.7</v>
      </c>
      <c r="F824" s="95">
        <v>2720.2</v>
      </c>
      <c r="G824" s="95">
        <v>0</v>
      </c>
      <c r="H824" s="9" t="s">
        <v>729</v>
      </c>
      <c r="I824" s="9"/>
      <c r="J824" s="9"/>
      <c r="K824" s="9"/>
      <c r="L824" s="95">
        <f>565*E824</f>
        <v>2027615.5</v>
      </c>
      <c r="M824" s="95">
        <f>1207*E824</f>
        <v>4331560.8999999994</v>
      </c>
      <c r="N824" s="95"/>
      <c r="O824" s="95">
        <f>855*E824</f>
        <v>3068338.5</v>
      </c>
      <c r="P824" s="95">
        <f>492*E824</f>
        <v>1765640.4</v>
      </c>
      <c r="Q824" s="95"/>
      <c r="R824" s="95">
        <f>2338*E824</f>
        <v>8390380.5999999996</v>
      </c>
      <c r="S824" s="95">
        <f t="shared" si="154"/>
        <v>1065843.8999999999</v>
      </c>
      <c r="T824" s="95">
        <f>2771*E824</f>
        <v>9944287.6999999993</v>
      </c>
      <c r="U824" s="95">
        <f t="shared" si="155"/>
        <v>366047.39999999997</v>
      </c>
      <c r="V824" s="95"/>
      <c r="W824" s="95">
        <f>(L824+M824+N824+O824+P824+Q824+R824+S824+T824+U824)*0.0214</f>
        <v>662537.89885999984</v>
      </c>
      <c r="X824" s="95">
        <f t="shared" si="139"/>
        <v>31622252.798859995</v>
      </c>
      <c r="Y824" s="9" t="s">
        <v>2659</v>
      </c>
      <c r="Z824" s="16">
        <v>0</v>
      </c>
      <c r="AA824" s="16">
        <v>0</v>
      </c>
      <c r="AB824" s="16">
        <v>0</v>
      </c>
      <c r="AC824" s="53">
        <f t="shared" si="140"/>
        <v>31622252.798859995</v>
      </c>
      <c r="AD824" s="55"/>
    </row>
    <row r="825" spans="1:30" s="6" customFormat="1" ht="93.75" customHeight="1" x14ac:dyDescent="0.25">
      <c r="A825" s="51">
        <f>IF(OR(D825=0,D825=""),"",COUNTA($D$471:D825))</f>
        <v>335</v>
      </c>
      <c r="B825" s="9" t="s">
        <v>992</v>
      </c>
      <c r="C825" s="11" t="s">
        <v>373</v>
      </c>
      <c r="D825" s="16">
        <v>1969</v>
      </c>
      <c r="E825" s="95">
        <v>4399.7</v>
      </c>
      <c r="F825" s="95">
        <v>3639</v>
      </c>
      <c r="G825" s="95">
        <v>35.9</v>
      </c>
      <c r="H825" s="9" t="s">
        <v>732</v>
      </c>
      <c r="I825" s="9"/>
      <c r="J825" s="9"/>
      <c r="K825" s="9"/>
      <c r="L825" s="95">
        <f>431*E825</f>
        <v>1896270.7</v>
      </c>
      <c r="M825" s="95">
        <f>1021*E825</f>
        <v>4492093.7</v>
      </c>
      <c r="N825" s="95"/>
      <c r="O825" s="95">
        <f>353*E825</f>
        <v>1553094.0999999999</v>
      </c>
      <c r="P825" s="95">
        <f>303*E825</f>
        <v>1333109.0999999999</v>
      </c>
      <c r="Q825" s="95"/>
      <c r="R825" s="95">
        <f>876*E825</f>
        <v>3854137.1999999997</v>
      </c>
      <c r="S825" s="95">
        <f>100*E825</f>
        <v>439970</v>
      </c>
      <c r="T825" s="95">
        <f>1609*E825</f>
        <v>7079117.2999999998</v>
      </c>
      <c r="U825" s="95">
        <f>80*E825</f>
        <v>351976</v>
      </c>
      <c r="V825" s="95"/>
      <c r="W825" s="95">
        <f>(L825+M825+N825+O825+P825+Q825+R825+S825+T825+U825)*0.0214</f>
        <v>449395.03733999992</v>
      </c>
      <c r="X825" s="95">
        <f t="shared" si="139"/>
        <v>21449163.137339998</v>
      </c>
      <c r="Y825" s="9" t="s">
        <v>2659</v>
      </c>
      <c r="Z825" s="16">
        <v>0</v>
      </c>
      <c r="AA825" s="16">
        <v>0</v>
      </c>
      <c r="AB825" s="16">
        <v>0</v>
      </c>
      <c r="AC825" s="53">
        <f t="shared" si="140"/>
        <v>21449163.137339998</v>
      </c>
      <c r="AD825" s="55"/>
    </row>
    <row r="826" spans="1:30" s="6" customFormat="1" ht="93.75" customHeight="1" x14ac:dyDescent="0.25">
      <c r="A826" s="51">
        <f>IF(OR(D826=0,D826=""),"",COUNTA($D$471:D826))</f>
        <v>336</v>
      </c>
      <c r="B826" s="9" t="s">
        <v>1749</v>
      </c>
      <c r="C826" s="11" t="s">
        <v>1576</v>
      </c>
      <c r="D826" s="16">
        <v>1974</v>
      </c>
      <c r="E826" s="95">
        <f>16144.8+7812.9</f>
        <v>23957.699999999997</v>
      </c>
      <c r="F826" s="95">
        <v>17718.080000000002</v>
      </c>
      <c r="G826" s="95">
        <v>2865.8</v>
      </c>
      <c r="H826" s="9" t="s">
        <v>733</v>
      </c>
      <c r="I826" s="9"/>
      <c r="J826" s="9"/>
      <c r="K826" s="9"/>
      <c r="L826" s="95"/>
      <c r="M826" s="95">
        <f>(1021*16144.8)+(1311*7812.9)</f>
        <v>26726552.699999999</v>
      </c>
      <c r="N826" s="95"/>
      <c r="O826" s="95"/>
      <c r="P826" s="95"/>
      <c r="Q826" s="95"/>
      <c r="R826" s="95"/>
      <c r="S826" s="95">
        <f>(100*16144.8)+(102*7812.9)</f>
        <v>2411395.7999999998</v>
      </c>
      <c r="T826" s="95"/>
      <c r="U826" s="95">
        <f>(80*16144.8)+(32*7812.9)</f>
        <v>1541596.8</v>
      </c>
      <c r="V826" s="95"/>
      <c r="W826" s="95"/>
      <c r="X826" s="95">
        <f t="shared" si="139"/>
        <v>30679545.300000001</v>
      </c>
      <c r="Y826" s="9" t="s">
        <v>2659</v>
      </c>
      <c r="Z826" s="16">
        <v>0</v>
      </c>
      <c r="AA826" s="16">
        <v>0</v>
      </c>
      <c r="AB826" s="16">
        <v>0</v>
      </c>
      <c r="AC826" s="53">
        <f t="shared" si="140"/>
        <v>30679545.300000001</v>
      </c>
      <c r="AD826" s="55"/>
    </row>
    <row r="827" spans="1:30" s="6" customFormat="1" ht="93.75" customHeight="1" x14ac:dyDescent="0.25">
      <c r="A827" s="51">
        <f>IF(OR(D827=0,D827=""),"",COUNTA($D$471:D827))</f>
        <v>337</v>
      </c>
      <c r="B827" s="9" t="s">
        <v>1014</v>
      </c>
      <c r="C827" s="11" t="s">
        <v>106</v>
      </c>
      <c r="D827" s="16">
        <v>1969</v>
      </c>
      <c r="E827" s="95">
        <v>6104.5</v>
      </c>
      <c r="F827" s="95">
        <v>4315</v>
      </c>
      <c r="G827" s="95">
        <v>341.3</v>
      </c>
      <c r="H827" s="9" t="s">
        <v>729</v>
      </c>
      <c r="I827" s="9"/>
      <c r="J827" s="9"/>
      <c r="K827" s="9"/>
      <c r="L827" s="95">
        <f>565*E827</f>
        <v>3449042.5</v>
      </c>
      <c r="M827" s="95"/>
      <c r="N827" s="95">
        <f>484*E827</f>
        <v>2954578</v>
      </c>
      <c r="O827" s="95"/>
      <c r="P827" s="95">
        <f>492*E827</f>
        <v>3003414</v>
      </c>
      <c r="Q827" s="95"/>
      <c r="R827" s="95"/>
      <c r="S827" s="95">
        <f>297*E827</f>
        <v>1813036.5</v>
      </c>
      <c r="T827" s="95">
        <f>2771*E827</f>
        <v>16915569.5</v>
      </c>
      <c r="U827" s="95">
        <f>102*E827</f>
        <v>622659</v>
      </c>
      <c r="V827" s="95">
        <f>35*E827</f>
        <v>213657.5</v>
      </c>
      <c r="W827" s="95">
        <f>(L827+M827+N827+O827+P827+Q827+R827+S827+T827+U827)*0.0214</f>
        <v>615427.60930000001</v>
      </c>
      <c r="X827" s="95">
        <f t="shared" si="139"/>
        <v>29587384.609299999</v>
      </c>
      <c r="Y827" s="9" t="s">
        <v>2659</v>
      </c>
      <c r="Z827" s="16">
        <v>0</v>
      </c>
      <c r="AA827" s="16">
        <v>0</v>
      </c>
      <c r="AB827" s="16">
        <v>0</v>
      </c>
      <c r="AC827" s="53">
        <f t="shared" si="140"/>
        <v>29587384.609299999</v>
      </c>
      <c r="AD827" s="55"/>
    </row>
    <row r="828" spans="1:30" s="6" customFormat="1" ht="93.75" customHeight="1" x14ac:dyDescent="0.25">
      <c r="A828" s="51">
        <f>IF(OR(D828=0,D828=""),"",COUNTA($D$471:D828))</f>
        <v>338</v>
      </c>
      <c r="B828" s="9" t="s">
        <v>1001</v>
      </c>
      <c r="C828" s="11" t="s">
        <v>742</v>
      </c>
      <c r="D828" s="16">
        <v>1987</v>
      </c>
      <c r="E828" s="95">
        <v>8505.2000000000007</v>
      </c>
      <c r="F828" s="95">
        <v>4700.8</v>
      </c>
      <c r="G828" s="95">
        <v>905.6</v>
      </c>
      <c r="H828" s="9" t="s">
        <v>736</v>
      </c>
      <c r="I828" s="9">
        <v>2</v>
      </c>
      <c r="J828" s="9">
        <v>1</v>
      </c>
      <c r="K828" s="9">
        <v>1</v>
      </c>
      <c r="L828" s="95"/>
      <c r="M828" s="95"/>
      <c r="N828" s="95"/>
      <c r="O828" s="95"/>
      <c r="P828" s="95"/>
      <c r="Q828" s="95">
        <f>(4059007.25*J828)+(4066324.58*K828)</f>
        <v>8125331.8300000001</v>
      </c>
      <c r="R828" s="95"/>
      <c r="S828" s="95"/>
      <c r="T828" s="95"/>
      <c r="U828" s="95"/>
      <c r="V828" s="95">
        <f>68*E828</f>
        <v>578353.60000000009</v>
      </c>
      <c r="W828" s="95"/>
      <c r="X828" s="95">
        <f t="shared" si="139"/>
        <v>8703685.4299999997</v>
      </c>
      <c r="Y828" s="9" t="s">
        <v>2659</v>
      </c>
      <c r="Z828" s="16">
        <v>0</v>
      </c>
      <c r="AA828" s="16">
        <v>0</v>
      </c>
      <c r="AB828" s="16">
        <v>0</v>
      </c>
      <c r="AC828" s="53">
        <f t="shared" si="140"/>
        <v>8703685.4299999997</v>
      </c>
      <c r="AD828" s="55"/>
    </row>
    <row r="829" spans="1:30" s="6" customFormat="1" ht="93.75" customHeight="1" x14ac:dyDescent="0.25">
      <c r="A829" s="51">
        <f>IF(OR(D829=0,D829=""),"",COUNTA($D$471:D829))</f>
        <v>339</v>
      </c>
      <c r="B829" s="9" t="s">
        <v>1015</v>
      </c>
      <c r="C829" s="11" t="s">
        <v>374</v>
      </c>
      <c r="D829" s="16">
        <v>1969</v>
      </c>
      <c r="E829" s="95">
        <v>3569.6</v>
      </c>
      <c r="F829" s="95">
        <v>2694.5</v>
      </c>
      <c r="G829" s="95">
        <v>0</v>
      </c>
      <c r="H829" s="9" t="s">
        <v>729</v>
      </c>
      <c r="I829" s="9"/>
      <c r="J829" s="9"/>
      <c r="K829" s="9"/>
      <c r="L829" s="95">
        <f t="shared" ref="L829:L846" si="157">565*E829</f>
        <v>2016824</v>
      </c>
      <c r="M829" s="95">
        <f t="shared" ref="M829:M846" si="158">1207*E829</f>
        <v>4308507.2</v>
      </c>
      <c r="N829" s="95">
        <f t="shared" ref="N829:N838" si="159">484*E829</f>
        <v>1727686.4</v>
      </c>
      <c r="O829" s="95">
        <f t="shared" ref="O829:O846" si="160">855*E829</f>
        <v>3052008</v>
      </c>
      <c r="P829" s="95">
        <f t="shared" ref="P829:P846" si="161">492*E829</f>
        <v>1756243.2</v>
      </c>
      <c r="Q829" s="95"/>
      <c r="R829" s="95"/>
      <c r="S829" s="95">
        <f t="shared" ref="S829:S838" si="162">297*E829</f>
        <v>1060171.2</v>
      </c>
      <c r="T829" s="95">
        <f>2771*E829</f>
        <v>9891361.5999999996</v>
      </c>
      <c r="U829" s="95">
        <f t="shared" ref="U829:U845" si="163">102*E829</f>
        <v>364099.2</v>
      </c>
      <c r="V829" s="95">
        <f t="shared" ref="V829:V838" si="164">35*E829</f>
        <v>124936</v>
      </c>
      <c r="W829" s="95">
        <f t="shared" ref="W829:W845" si="165">(L829+M829+N829+O829+P829+Q829+R829+S829+T829+U829)*0.0214</f>
        <v>517385.67711999989</v>
      </c>
      <c r="X829" s="95">
        <f t="shared" si="139"/>
        <v>24819222.477119997</v>
      </c>
      <c r="Y829" s="9" t="s">
        <v>2659</v>
      </c>
      <c r="Z829" s="16">
        <v>0</v>
      </c>
      <c r="AA829" s="16">
        <v>0</v>
      </c>
      <c r="AB829" s="16">
        <v>0</v>
      </c>
      <c r="AC829" s="53">
        <f t="shared" si="140"/>
        <v>24819222.477119997</v>
      </c>
      <c r="AD829" s="55"/>
    </row>
    <row r="830" spans="1:30" s="6" customFormat="1" ht="93.75" customHeight="1" x14ac:dyDescent="0.25">
      <c r="A830" s="51">
        <f>IF(OR(D830=0,D830=""),"",COUNTA($D$471:D830))</f>
        <v>340</v>
      </c>
      <c r="B830" s="9" t="s">
        <v>1073</v>
      </c>
      <c r="C830" s="11" t="s">
        <v>375</v>
      </c>
      <c r="D830" s="16">
        <v>1969</v>
      </c>
      <c r="E830" s="95">
        <v>5939.9</v>
      </c>
      <c r="F830" s="95">
        <v>4450.3</v>
      </c>
      <c r="G830" s="95">
        <v>73.900000000000006</v>
      </c>
      <c r="H830" s="9" t="s">
        <v>729</v>
      </c>
      <c r="I830" s="9"/>
      <c r="J830" s="9"/>
      <c r="K830" s="9"/>
      <c r="L830" s="95">
        <f t="shared" si="157"/>
        <v>3356043.5</v>
      </c>
      <c r="M830" s="95">
        <f t="shared" si="158"/>
        <v>7169459.2999999998</v>
      </c>
      <c r="N830" s="95">
        <f t="shared" si="159"/>
        <v>2874911.5999999996</v>
      </c>
      <c r="O830" s="95">
        <f t="shared" si="160"/>
        <v>5078614.5</v>
      </c>
      <c r="P830" s="95">
        <f t="shared" si="161"/>
        <v>2922430.8</v>
      </c>
      <c r="Q830" s="95"/>
      <c r="R830" s="95">
        <f>2338*E830</f>
        <v>13887486.199999999</v>
      </c>
      <c r="S830" s="95">
        <f t="shared" si="162"/>
        <v>1764150.2999999998</v>
      </c>
      <c r="T830" s="95">
        <f>2771*E830</f>
        <v>16459462.899999999</v>
      </c>
      <c r="U830" s="95">
        <f t="shared" si="163"/>
        <v>605869.79999999993</v>
      </c>
      <c r="V830" s="95">
        <f t="shared" si="164"/>
        <v>207896.5</v>
      </c>
      <c r="W830" s="95">
        <f t="shared" si="165"/>
        <v>1158134.3784599998</v>
      </c>
      <c r="X830" s="95">
        <f t="shared" si="139"/>
        <v>55484459.778459989</v>
      </c>
      <c r="Y830" s="9" t="s">
        <v>2659</v>
      </c>
      <c r="Z830" s="16">
        <v>0</v>
      </c>
      <c r="AA830" s="16">
        <v>0</v>
      </c>
      <c r="AB830" s="16">
        <v>0</v>
      </c>
      <c r="AC830" s="53">
        <f t="shared" si="140"/>
        <v>55484459.778459989</v>
      </c>
      <c r="AD830" s="55"/>
    </row>
    <row r="831" spans="1:30" s="6" customFormat="1" ht="93.75" customHeight="1" x14ac:dyDescent="0.25">
      <c r="A831" s="51">
        <f>IF(OR(D831=0,D831=""),"",COUNTA($D$471:D831))</f>
        <v>341</v>
      </c>
      <c r="B831" s="9" t="s">
        <v>1089</v>
      </c>
      <c r="C831" s="11" t="s">
        <v>87</v>
      </c>
      <c r="D831" s="16">
        <v>1969</v>
      </c>
      <c r="E831" s="95">
        <v>7763.05</v>
      </c>
      <c r="F831" s="95">
        <v>5746.15</v>
      </c>
      <c r="G831" s="95">
        <v>0</v>
      </c>
      <c r="H831" s="9" t="s">
        <v>729</v>
      </c>
      <c r="I831" s="9"/>
      <c r="J831" s="9"/>
      <c r="K831" s="9"/>
      <c r="L831" s="95">
        <f t="shared" si="157"/>
        <v>4386123.25</v>
      </c>
      <c r="M831" s="95">
        <f t="shared" si="158"/>
        <v>9370001.3499999996</v>
      </c>
      <c r="N831" s="95">
        <f t="shared" si="159"/>
        <v>3757316.2</v>
      </c>
      <c r="O831" s="95">
        <f t="shared" si="160"/>
        <v>6637407.75</v>
      </c>
      <c r="P831" s="95">
        <f t="shared" si="161"/>
        <v>3819420.6</v>
      </c>
      <c r="Q831" s="95"/>
      <c r="R831" s="95"/>
      <c r="S831" s="95">
        <f t="shared" si="162"/>
        <v>2305625.85</v>
      </c>
      <c r="T831" s="95"/>
      <c r="U831" s="95">
        <f t="shared" si="163"/>
        <v>791831.1</v>
      </c>
      <c r="V831" s="95">
        <f t="shared" si="164"/>
        <v>271706.75</v>
      </c>
      <c r="W831" s="95">
        <f t="shared" si="165"/>
        <v>664849.33854000003</v>
      </c>
      <c r="X831" s="95">
        <f t="shared" si="139"/>
        <v>32004282.188540004</v>
      </c>
      <c r="Y831" s="9" t="s">
        <v>2659</v>
      </c>
      <c r="Z831" s="16">
        <v>0</v>
      </c>
      <c r="AA831" s="16">
        <v>0</v>
      </c>
      <c r="AB831" s="16">
        <v>0</v>
      </c>
      <c r="AC831" s="53">
        <f t="shared" si="140"/>
        <v>32004282.188540004</v>
      </c>
      <c r="AD831" s="55"/>
    </row>
    <row r="832" spans="1:30" s="6" customFormat="1" ht="93.75" customHeight="1" x14ac:dyDescent="0.25">
      <c r="A832" s="51">
        <f>IF(OR(D832=0,D832=""),"",COUNTA($D$471:D832))</f>
        <v>342</v>
      </c>
      <c r="B832" s="9" t="s">
        <v>1090</v>
      </c>
      <c r="C832" s="11" t="s">
        <v>376</v>
      </c>
      <c r="D832" s="16">
        <v>1969</v>
      </c>
      <c r="E832" s="95">
        <v>5775.9</v>
      </c>
      <c r="F832" s="95">
        <v>4434</v>
      </c>
      <c r="G832" s="95">
        <v>0</v>
      </c>
      <c r="H832" s="9" t="s">
        <v>729</v>
      </c>
      <c r="I832" s="9"/>
      <c r="J832" s="9"/>
      <c r="K832" s="9"/>
      <c r="L832" s="95">
        <f t="shared" si="157"/>
        <v>3263383.5</v>
      </c>
      <c r="M832" s="95">
        <f t="shared" si="158"/>
        <v>6971511.2999999998</v>
      </c>
      <c r="N832" s="95">
        <f t="shared" si="159"/>
        <v>2795535.5999999996</v>
      </c>
      <c r="O832" s="95">
        <f t="shared" si="160"/>
        <v>4938394.5</v>
      </c>
      <c r="P832" s="95">
        <f t="shared" si="161"/>
        <v>2841742.8</v>
      </c>
      <c r="Q832" s="95"/>
      <c r="R832" s="95">
        <f>2338*E832</f>
        <v>13504054.199999999</v>
      </c>
      <c r="S832" s="95">
        <f t="shared" si="162"/>
        <v>1715442.2999999998</v>
      </c>
      <c r="T832" s="95">
        <f t="shared" ref="T832:T837" si="166">2771*E832</f>
        <v>16005018.899999999</v>
      </c>
      <c r="U832" s="95">
        <f t="shared" si="163"/>
        <v>589141.79999999993</v>
      </c>
      <c r="V832" s="95">
        <f t="shared" si="164"/>
        <v>202156.5</v>
      </c>
      <c r="W832" s="95">
        <f t="shared" si="165"/>
        <v>1126158.4128599998</v>
      </c>
      <c r="X832" s="95">
        <f t="shared" si="139"/>
        <v>53952539.81285999</v>
      </c>
      <c r="Y832" s="9" t="s">
        <v>2659</v>
      </c>
      <c r="Z832" s="16">
        <v>0</v>
      </c>
      <c r="AA832" s="16">
        <v>0</v>
      </c>
      <c r="AB832" s="16">
        <v>0</v>
      </c>
      <c r="AC832" s="53">
        <f t="shared" si="140"/>
        <v>53952539.81285999</v>
      </c>
      <c r="AD832" s="55"/>
    </row>
    <row r="833" spans="1:30" s="6" customFormat="1" ht="93.75" customHeight="1" x14ac:dyDescent="0.25">
      <c r="A833" s="51">
        <f>IF(OR(D833=0,D833=""),"",COUNTA($D$471:D833))</f>
        <v>343</v>
      </c>
      <c r="B833" s="9" t="s">
        <v>1091</v>
      </c>
      <c r="C833" s="11" t="s">
        <v>377</v>
      </c>
      <c r="D833" s="16">
        <v>1969</v>
      </c>
      <c r="E833" s="95">
        <v>4374.3</v>
      </c>
      <c r="F833" s="95">
        <v>3042.9</v>
      </c>
      <c r="G833" s="95">
        <v>0</v>
      </c>
      <c r="H833" s="9" t="s">
        <v>729</v>
      </c>
      <c r="I833" s="9"/>
      <c r="J833" s="9"/>
      <c r="K833" s="9"/>
      <c r="L833" s="95">
        <f t="shared" si="157"/>
        <v>2471479.5</v>
      </c>
      <c r="M833" s="95">
        <f t="shared" si="158"/>
        <v>5279780.1000000006</v>
      </c>
      <c r="N833" s="95">
        <f t="shared" si="159"/>
        <v>2117161.2000000002</v>
      </c>
      <c r="O833" s="95">
        <f t="shared" si="160"/>
        <v>3740026.5</v>
      </c>
      <c r="P833" s="95">
        <f t="shared" si="161"/>
        <v>2152155.6</v>
      </c>
      <c r="Q833" s="95"/>
      <c r="R833" s="95">
        <f>2338*E833</f>
        <v>10227113.4</v>
      </c>
      <c r="S833" s="95">
        <f t="shared" si="162"/>
        <v>1299167.1000000001</v>
      </c>
      <c r="T833" s="95">
        <f t="shared" si="166"/>
        <v>12121185.300000001</v>
      </c>
      <c r="U833" s="95">
        <f t="shared" si="163"/>
        <v>446178.60000000003</v>
      </c>
      <c r="V833" s="95">
        <f t="shared" si="164"/>
        <v>153100.5</v>
      </c>
      <c r="W833" s="95">
        <f t="shared" si="165"/>
        <v>852880.89222000004</v>
      </c>
      <c r="X833" s="95">
        <f t="shared" si="139"/>
        <v>40860228.692220002</v>
      </c>
      <c r="Y833" s="9" t="s">
        <v>2659</v>
      </c>
      <c r="Z833" s="16">
        <v>0</v>
      </c>
      <c r="AA833" s="16">
        <v>0</v>
      </c>
      <c r="AB833" s="16">
        <v>0</v>
      </c>
      <c r="AC833" s="53">
        <f t="shared" si="140"/>
        <v>40860228.692220002</v>
      </c>
      <c r="AD833" s="55"/>
    </row>
    <row r="834" spans="1:30" s="6" customFormat="1" ht="93.75" customHeight="1" x14ac:dyDescent="0.25">
      <c r="A834" s="51">
        <f>IF(OR(D834=0,D834=""),"",COUNTA($D$471:D834))</f>
        <v>344</v>
      </c>
      <c r="B834" s="9" t="s">
        <v>1122</v>
      </c>
      <c r="C834" s="11" t="s">
        <v>378</v>
      </c>
      <c r="D834" s="16">
        <v>1969</v>
      </c>
      <c r="E834" s="95">
        <v>3875.2</v>
      </c>
      <c r="F834" s="95">
        <v>2724.7</v>
      </c>
      <c r="G834" s="95">
        <v>0</v>
      </c>
      <c r="H834" s="9" t="s">
        <v>729</v>
      </c>
      <c r="I834" s="9"/>
      <c r="J834" s="9"/>
      <c r="K834" s="9"/>
      <c r="L834" s="95">
        <f t="shared" si="157"/>
        <v>2189488</v>
      </c>
      <c r="M834" s="95">
        <f t="shared" si="158"/>
        <v>4677366.3999999994</v>
      </c>
      <c r="N834" s="95">
        <f t="shared" si="159"/>
        <v>1875596.7999999998</v>
      </c>
      <c r="O834" s="95">
        <f t="shared" si="160"/>
        <v>3313296</v>
      </c>
      <c r="P834" s="95">
        <f t="shared" si="161"/>
        <v>1906598.4</v>
      </c>
      <c r="Q834" s="95"/>
      <c r="R834" s="95"/>
      <c r="S834" s="95">
        <f t="shared" si="162"/>
        <v>1150934.3999999999</v>
      </c>
      <c r="T834" s="95">
        <f t="shared" si="166"/>
        <v>10738179.199999999</v>
      </c>
      <c r="U834" s="95">
        <f t="shared" si="163"/>
        <v>395270.39999999997</v>
      </c>
      <c r="V834" s="95">
        <f t="shared" si="164"/>
        <v>135632</v>
      </c>
      <c r="W834" s="95">
        <f t="shared" si="165"/>
        <v>561680.01343999989</v>
      </c>
      <c r="X834" s="95">
        <f t="shared" si="139"/>
        <v>26944041.61344</v>
      </c>
      <c r="Y834" s="9" t="s">
        <v>2659</v>
      </c>
      <c r="Z834" s="16">
        <v>0</v>
      </c>
      <c r="AA834" s="16">
        <v>0</v>
      </c>
      <c r="AB834" s="16">
        <v>0</v>
      </c>
      <c r="AC834" s="53">
        <f t="shared" si="140"/>
        <v>26944041.61344</v>
      </c>
      <c r="AD834" s="55"/>
    </row>
    <row r="835" spans="1:30" s="6" customFormat="1" ht="93.75" customHeight="1" x14ac:dyDescent="0.25">
      <c r="A835" s="51">
        <f>IF(OR(D835=0,D835=""),"",COUNTA($D$471:D835))</f>
        <v>345</v>
      </c>
      <c r="B835" s="9" t="s">
        <v>1158</v>
      </c>
      <c r="C835" s="11" t="s">
        <v>379</v>
      </c>
      <c r="D835" s="16">
        <v>1969</v>
      </c>
      <c r="E835" s="95">
        <v>3246</v>
      </c>
      <c r="F835" s="95">
        <v>2689</v>
      </c>
      <c r="G835" s="95">
        <v>0</v>
      </c>
      <c r="H835" s="9" t="s">
        <v>729</v>
      </c>
      <c r="I835" s="9"/>
      <c r="J835" s="9"/>
      <c r="K835" s="9"/>
      <c r="L835" s="95">
        <f t="shared" si="157"/>
        <v>1833990</v>
      </c>
      <c r="M835" s="95">
        <f t="shared" si="158"/>
        <v>3917922</v>
      </c>
      <c r="N835" s="95">
        <f t="shared" si="159"/>
        <v>1571064</v>
      </c>
      <c r="O835" s="95">
        <f t="shared" si="160"/>
        <v>2775330</v>
      </c>
      <c r="P835" s="95">
        <f t="shared" si="161"/>
        <v>1597032</v>
      </c>
      <c r="Q835" s="95"/>
      <c r="R835" s="95"/>
      <c r="S835" s="95">
        <f t="shared" si="162"/>
        <v>964062</v>
      </c>
      <c r="T835" s="95">
        <f t="shared" si="166"/>
        <v>8994666</v>
      </c>
      <c r="U835" s="95">
        <f t="shared" si="163"/>
        <v>331092</v>
      </c>
      <c r="V835" s="95">
        <f t="shared" si="164"/>
        <v>113610</v>
      </c>
      <c r="W835" s="95">
        <f t="shared" si="165"/>
        <v>470482.3812</v>
      </c>
      <c r="X835" s="95">
        <f t="shared" si="139"/>
        <v>22569250.381200001</v>
      </c>
      <c r="Y835" s="9" t="s">
        <v>2659</v>
      </c>
      <c r="Z835" s="16">
        <v>0</v>
      </c>
      <c r="AA835" s="16">
        <v>0</v>
      </c>
      <c r="AB835" s="16">
        <v>0</v>
      </c>
      <c r="AC835" s="53">
        <f t="shared" si="140"/>
        <v>22569250.381200001</v>
      </c>
      <c r="AD835" s="55"/>
    </row>
    <row r="836" spans="1:30" s="6" customFormat="1" ht="93.75" customHeight="1" x14ac:dyDescent="0.25">
      <c r="A836" s="51">
        <f>IF(OR(D836=0,D836=""),"",COUNTA($D$471:D836))</f>
        <v>346</v>
      </c>
      <c r="B836" s="9" t="s">
        <v>1169</v>
      </c>
      <c r="C836" s="11" t="s">
        <v>380</v>
      </c>
      <c r="D836" s="16">
        <v>1969</v>
      </c>
      <c r="E836" s="95">
        <v>3750.3</v>
      </c>
      <c r="F836" s="95">
        <v>2723.2</v>
      </c>
      <c r="G836" s="95">
        <v>0</v>
      </c>
      <c r="H836" s="9" t="s">
        <v>729</v>
      </c>
      <c r="I836" s="9"/>
      <c r="J836" s="9"/>
      <c r="K836" s="9"/>
      <c r="L836" s="95">
        <f t="shared" si="157"/>
        <v>2118919.5</v>
      </c>
      <c r="M836" s="95">
        <f t="shared" si="158"/>
        <v>4526612.1000000006</v>
      </c>
      <c r="N836" s="95">
        <f t="shared" si="159"/>
        <v>1815145.2000000002</v>
      </c>
      <c r="O836" s="95">
        <f t="shared" si="160"/>
        <v>3206506.5</v>
      </c>
      <c r="P836" s="95">
        <f t="shared" si="161"/>
        <v>1845147.6</v>
      </c>
      <c r="Q836" s="95"/>
      <c r="R836" s="95">
        <f>2338*E836</f>
        <v>8768201.4000000004</v>
      </c>
      <c r="S836" s="95">
        <f t="shared" si="162"/>
        <v>1113839.1000000001</v>
      </c>
      <c r="T836" s="95">
        <f t="shared" si="166"/>
        <v>10392081.300000001</v>
      </c>
      <c r="U836" s="95">
        <f t="shared" si="163"/>
        <v>382530.60000000003</v>
      </c>
      <c r="V836" s="95">
        <f t="shared" si="164"/>
        <v>131260.5</v>
      </c>
      <c r="W836" s="95">
        <f t="shared" si="165"/>
        <v>731216.24262000003</v>
      </c>
      <c r="X836" s="95">
        <f t="shared" si="139"/>
        <v>35031460.042620003</v>
      </c>
      <c r="Y836" s="9" t="s">
        <v>2659</v>
      </c>
      <c r="Z836" s="16">
        <v>0</v>
      </c>
      <c r="AA836" s="16">
        <v>0</v>
      </c>
      <c r="AB836" s="16">
        <v>0</v>
      </c>
      <c r="AC836" s="53">
        <f t="shared" si="140"/>
        <v>35031460.042620003</v>
      </c>
      <c r="AD836" s="55"/>
    </row>
    <row r="837" spans="1:30" s="6" customFormat="1" ht="93.75" customHeight="1" x14ac:dyDescent="0.25">
      <c r="A837" s="51">
        <f>IF(OR(D837=0,D837=""),"",COUNTA($D$471:D837))</f>
        <v>347</v>
      </c>
      <c r="B837" s="9" t="s">
        <v>1170</v>
      </c>
      <c r="C837" s="11" t="s">
        <v>381</v>
      </c>
      <c r="D837" s="16">
        <v>1969</v>
      </c>
      <c r="E837" s="95">
        <v>3624.8</v>
      </c>
      <c r="F837" s="95">
        <v>547.79999999999995</v>
      </c>
      <c r="G837" s="95">
        <v>0</v>
      </c>
      <c r="H837" s="9" t="s">
        <v>729</v>
      </c>
      <c r="I837" s="9"/>
      <c r="J837" s="9"/>
      <c r="K837" s="9"/>
      <c r="L837" s="95">
        <f t="shared" si="157"/>
        <v>2048012</v>
      </c>
      <c r="M837" s="95">
        <f t="shared" si="158"/>
        <v>4375133.6000000006</v>
      </c>
      <c r="N837" s="95">
        <f t="shared" si="159"/>
        <v>1754403.2000000002</v>
      </c>
      <c r="O837" s="95">
        <f t="shared" si="160"/>
        <v>3099204</v>
      </c>
      <c r="P837" s="95">
        <f t="shared" si="161"/>
        <v>1783401.6</v>
      </c>
      <c r="Q837" s="95"/>
      <c r="R837" s="95">
        <f>2338*E837</f>
        <v>8474782.4000000004</v>
      </c>
      <c r="S837" s="95">
        <f t="shared" si="162"/>
        <v>1076565.6000000001</v>
      </c>
      <c r="T837" s="95">
        <f t="shared" si="166"/>
        <v>10044320.800000001</v>
      </c>
      <c r="U837" s="95">
        <f t="shared" si="163"/>
        <v>369729.60000000003</v>
      </c>
      <c r="V837" s="95">
        <f t="shared" si="164"/>
        <v>126868</v>
      </c>
      <c r="W837" s="95">
        <f t="shared" si="165"/>
        <v>706746.82992000005</v>
      </c>
      <c r="X837" s="95">
        <f t="shared" si="139"/>
        <v>33859167.629920006</v>
      </c>
      <c r="Y837" s="9" t="s">
        <v>2659</v>
      </c>
      <c r="Z837" s="16">
        <v>0</v>
      </c>
      <c r="AA837" s="16">
        <v>0</v>
      </c>
      <c r="AB837" s="16">
        <v>0</v>
      </c>
      <c r="AC837" s="53">
        <f t="shared" si="140"/>
        <v>33859167.629920006</v>
      </c>
      <c r="AD837" s="55"/>
    </row>
    <row r="838" spans="1:30" s="6" customFormat="1" ht="93.75" customHeight="1" x14ac:dyDescent="0.25">
      <c r="A838" s="51">
        <f>IF(OR(D838=0,D838=""),"",COUNTA($D$471:D838))</f>
        <v>348</v>
      </c>
      <c r="B838" s="9" t="s">
        <v>1191</v>
      </c>
      <c r="C838" s="11" t="s">
        <v>95</v>
      </c>
      <c r="D838" s="16">
        <v>1969</v>
      </c>
      <c r="E838" s="95">
        <v>6590.98</v>
      </c>
      <c r="F838" s="95">
        <v>4421.1000000000004</v>
      </c>
      <c r="G838" s="95">
        <v>0</v>
      </c>
      <c r="H838" s="9" t="s">
        <v>729</v>
      </c>
      <c r="I838" s="9"/>
      <c r="J838" s="9"/>
      <c r="K838" s="9"/>
      <c r="L838" s="95">
        <f t="shared" si="157"/>
        <v>3723903.6999999997</v>
      </c>
      <c r="M838" s="95">
        <f t="shared" si="158"/>
        <v>7955312.8599999994</v>
      </c>
      <c r="N838" s="95">
        <f t="shared" si="159"/>
        <v>3190034.32</v>
      </c>
      <c r="O838" s="95">
        <f t="shared" si="160"/>
        <v>5635287.8999999994</v>
      </c>
      <c r="P838" s="95">
        <f t="shared" si="161"/>
        <v>3242762.1599999997</v>
      </c>
      <c r="Q838" s="95"/>
      <c r="R838" s="95"/>
      <c r="S838" s="95">
        <f t="shared" si="162"/>
        <v>1957521.0599999998</v>
      </c>
      <c r="T838" s="95"/>
      <c r="U838" s="95">
        <f t="shared" si="163"/>
        <v>672279.96</v>
      </c>
      <c r="V838" s="95">
        <f t="shared" si="164"/>
        <v>230684.3</v>
      </c>
      <c r="W838" s="95">
        <f t="shared" si="165"/>
        <v>564469.98194399988</v>
      </c>
      <c r="X838" s="95">
        <f t="shared" si="139"/>
        <v>27172256.241943996</v>
      </c>
      <c r="Y838" s="9" t="s">
        <v>2659</v>
      </c>
      <c r="Z838" s="16">
        <v>0</v>
      </c>
      <c r="AA838" s="16">
        <v>0</v>
      </c>
      <c r="AB838" s="16">
        <v>0</v>
      </c>
      <c r="AC838" s="53">
        <f t="shared" si="140"/>
        <v>27172256.241943996</v>
      </c>
      <c r="AD838" s="55"/>
    </row>
    <row r="839" spans="1:30" s="6" customFormat="1" ht="93.75" customHeight="1" x14ac:dyDescent="0.25">
      <c r="A839" s="51">
        <f>IF(OR(D839=0,D839=""),"",COUNTA($D$471:D839))</f>
        <v>349</v>
      </c>
      <c r="B839" s="9" t="s">
        <v>1197</v>
      </c>
      <c r="C839" s="62" t="s">
        <v>382</v>
      </c>
      <c r="D839" s="63">
        <v>1969</v>
      </c>
      <c r="E839" s="95">
        <v>2117.9</v>
      </c>
      <c r="F839" s="64">
        <v>1717.7</v>
      </c>
      <c r="G839" s="95">
        <v>0</v>
      </c>
      <c r="H839" s="9" t="s">
        <v>729</v>
      </c>
      <c r="I839" s="9"/>
      <c r="J839" s="9"/>
      <c r="K839" s="9"/>
      <c r="L839" s="95">
        <f t="shared" si="157"/>
        <v>1196613.5</v>
      </c>
      <c r="M839" s="95">
        <f t="shared" si="158"/>
        <v>2556305.3000000003</v>
      </c>
      <c r="N839" s="95"/>
      <c r="O839" s="95">
        <f t="shared" si="160"/>
        <v>1810804.5</v>
      </c>
      <c r="P839" s="95">
        <f t="shared" si="161"/>
        <v>1042006.8</v>
      </c>
      <c r="Q839" s="95"/>
      <c r="R839" s="95">
        <f>2338*E839</f>
        <v>4951650.2</v>
      </c>
      <c r="S839" s="95"/>
      <c r="T839" s="95">
        <f t="shared" ref="T839:T844" si="167">2771*E839</f>
        <v>5868700.9000000004</v>
      </c>
      <c r="U839" s="95">
        <f t="shared" si="163"/>
        <v>216025.80000000002</v>
      </c>
      <c r="V839" s="95"/>
      <c r="W839" s="95">
        <f t="shared" si="165"/>
        <v>377541.08980000007</v>
      </c>
      <c r="X839" s="95">
        <f t="shared" si="139"/>
        <v>18019648.089800004</v>
      </c>
      <c r="Y839" s="9" t="s">
        <v>2659</v>
      </c>
      <c r="Z839" s="16">
        <v>0</v>
      </c>
      <c r="AA839" s="16">
        <v>0</v>
      </c>
      <c r="AB839" s="16">
        <v>0</v>
      </c>
      <c r="AC839" s="53">
        <f t="shared" si="140"/>
        <v>18019648.089800004</v>
      </c>
      <c r="AD839" s="55"/>
    </row>
    <row r="840" spans="1:30" s="6" customFormat="1" ht="93.75" customHeight="1" x14ac:dyDescent="0.25">
      <c r="A840" s="51">
        <f>IF(OR(D840=0,D840=""),"",COUNTA($D$471:D840))</f>
        <v>350</v>
      </c>
      <c r="B840" s="9" t="s">
        <v>1198</v>
      </c>
      <c r="C840" s="11" t="s">
        <v>383</v>
      </c>
      <c r="D840" s="16">
        <v>1969</v>
      </c>
      <c r="E840" s="95">
        <v>2175</v>
      </c>
      <c r="F840" s="95">
        <v>1720.7</v>
      </c>
      <c r="G840" s="95">
        <v>0</v>
      </c>
      <c r="H840" s="9" t="s">
        <v>729</v>
      </c>
      <c r="I840" s="9"/>
      <c r="J840" s="9"/>
      <c r="K840" s="9"/>
      <c r="L840" s="95">
        <f t="shared" si="157"/>
        <v>1228875</v>
      </c>
      <c r="M840" s="95">
        <f t="shared" si="158"/>
        <v>2625225</v>
      </c>
      <c r="N840" s="95">
        <f>484*E840</f>
        <v>1052700</v>
      </c>
      <c r="O840" s="95">
        <f t="shared" si="160"/>
        <v>1859625</v>
      </c>
      <c r="P840" s="95">
        <f t="shared" si="161"/>
        <v>1070100</v>
      </c>
      <c r="Q840" s="95"/>
      <c r="R840" s="95">
        <f>2338*E840</f>
        <v>5085150</v>
      </c>
      <c r="S840" s="95"/>
      <c r="T840" s="95">
        <f t="shared" si="167"/>
        <v>6026925</v>
      </c>
      <c r="U840" s="95">
        <f t="shared" si="163"/>
        <v>221850</v>
      </c>
      <c r="V840" s="95">
        <f>35*E840</f>
        <v>76125</v>
      </c>
      <c r="W840" s="95">
        <f t="shared" si="165"/>
        <v>410247.63</v>
      </c>
      <c r="X840" s="95">
        <f t="shared" si="139"/>
        <v>19656822.629999999</v>
      </c>
      <c r="Y840" s="9" t="s">
        <v>2659</v>
      </c>
      <c r="Z840" s="16">
        <v>0</v>
      </c>
      <c r="AA840" s="16">
        <v>0</v>
      </c>
      <c r="AB840" s="16">
        <v>0</v>
      </c>
      <c r="AC840" s="53">
        <f t="shared" si="140"/>
        <v>19656822.629999999</v>
      </c>
      <c r="AD840" s="55"/>
    </row>
    <row r="841" spans="1:30" s="6" customFormat="1" ht="93.75" customHeight="1" x14ac:dyDescent="0.25">
      <c r="A841" s="51">
        <f>IF(OR(D841=0,D841=""),"",COUNTA($D$471:D841))</f>
        <v>351</v>
      </c>
      <c r="B841" s="9" t="s">
        <v>1200</v>
      </c>
      <c r="C841" s="11" t="s">
        <v>102</v>
      </c>
      <c r="D841" s="16">
        <v>1969</v>
      </c>
      <c r="E841" s="95">
        <v>5108.3999999999996</v>
      </c>
      <c r="F841" s="95">
        <v>3412.7</v>
      </c>
      <c r="G841" s="95">
        <v>1695.7</v>
      </c>
      <c r="H841" s="9" t="s">
        <v>729</v>
      </c>
      <c r="I841" s="9"/>
      <c r="J841" s="9"/>
      <c r="K841" s="9"/>
      <c r="L841" s="95">
        <f t="shared" si="157"/>
        <v>2886246</v>
      </c>
      <c r="M841" s="95">
        <f t="shared" si="158"/>
        <v>6165838.7999999998</v>
      </c>
      <c r="N841" s="95"/>
      <c r="O841" s="95">
        <f t="shared" si="160"/>
        <v>4367682</v>
      </c>
      <c r="P841" s="95">
        <f t="shared" si="161"/>
        <v>2513332.7999999998</v>
      </c>
      <c r="Q841" s="95"/>
      <c r="R841" s="95"/>
      <c r="S841" s="95">
        <f>297*E841</f>
        <v>1517194.7999999998</v>
      </c>
      <c r="T841" s="95">
        <f t="shared" si="167"/>
        <v>14155376.399999999</v>
      </c>
      <c r="U841" s="95">
        <f t="shared" si="163"/>
        <v>521056.8</v>
      </c>
      <c r="V841" s="95"/>
      <c r="W841" s="95">
        <f t="shared" si="165"/>
        <v>687511.97063999996</v>
      </c>
      <c r="X841" s="95">
        <f t="shared" si="139"/>
        <v>32814239.570640001</v>
      </c>
      <c r="Y841" s="9" t="s">
        <v>2659</v>
      </c>
      <c r="Z841" s="16">
        <v>0</v>
      </c>
      <c r="AA841" s="16">
        <v>0</v>
      </c>
      <c r="AB841" s="16">
        <v>0</v>
      </c>
      <c r="AC841" s="53">
        <f t="shared" si="140"/>
        <v>32814239.570640001</v>
      </c>
      <c r="AD841" s="55"/>
    </row>
    <row r="842" spans="1:30" s="6" customFormat="1" ht="93.75" customHeight="1" x14ac:dyDescent="0.25">
      <c r="A842" s="51">
        <f>IF(OR(D842=0,D842=""),"",COUNTA($D$471:D842))</f>
        <v>352</v>
      </c>
      <c r="B842" s="9" t="s">
        <v>1204</v>
      </c>
      <c r="C842" s="11" t="s">
        <v>384</v>
      </c>
      <c r="D842" s="58">
        <v>1969</v>
      </c>
      <c r="E842" s="59">
        <v>3028.6</v>
      </c>
      <c r="F842" s="59">
        <v>1847.2</v>
      </c>
      <c r="G842" s="95">
        <v>0</v>
      </c>
      <c r="H842" s="9" t="s">
        <v>729</v>
      </c>
      <c r="I842" s="9"/>
      <c r="J842" s="9"/>
      <c r="K842" s="9"/>
      <c r="L842" s="95">
        <f t="shared" si="157"/>
        <v>1711159</v>
      </c>
      <c r="M842" s="95">
        <f t="shared" si="158"/>
        <v>3655520.1999999997</v>
      </c>
      <c r="N842" s="95">
        <f>484*E842</f>
        <v>1465842.4</v>
      </c>
      <c r="O842" s="95">
        <f t="shared" si="160"/>
        <v>2589453</v>
      </c>
      <c r="P842" s="95">
        <f t="shared" si="161"/>
        <v>1490071.2</v>
      </c>
      <c r="Q842" s="95"/>
      <c r="R842" s="95">
        <f>2338*E842</f>
        <v>7080866.7999999998</v>
      </c>
      <c r="S842" s="95">
        <f>297*E842</f>
        <v>899494.2</v>
      </c>
      <c r="T842" s="95">
        <f t="shared" si="167"/>
        <v>8392250.5999999996</v>
      </c>
      <c r="U842" s="95">
        <f t="shared" si="163"/>
        <v>308917.2</v>
      </c>
      <c r="V842" s="95">
        <f>35*E842</f>
        <v>106001</v>
      </c>
      <c r="W842" s="95">
        <f t="shared" si="165"/>
        <v>590502.4964399999</v>
      </c>
      <c r="X842" s="95">
        <f t="shared" si="139"/>
        <v>28290078.096439999</v>
      </c>
      <c r="Y842" s="9" t="s">
        <v>2659</v>
      </c>
      <c r="Z842" s="16">
        <v>0</v>
      </c>
      <c r="AA842" s="16">
        <v>0</v>
      </c>
      <c r="AB842" s="16">
        <v>0</v>
      </c>
      <c r="AC842" s="53">
        <f t="shared" si="140"/>
        <v>28290078.096439999</v>
      </c>
      <c r="AD842" s="55"/>
    </row>
    <row r="843" spans="1:30" s="6" customFormat="1" ht="93.75" customHeight="1" x14ac:dyDescent="0.25">
      <c r="A843" s="51">
        <f>IF(OR(D843=0,D843=""),"",COUNTA($D$471:D843))</f>
        <v>353</v>
      </c>
      <c r="B843" s="9" t="s">
        <v>1207</v>
      </c>
      <c r="C843" s="66" t="s">
        <v>385</v>
      </c>
      <c r="D843" s="69">
        <v>1969</v>
      </c>
      <c r="E843" s="67">
        <v>4265.5</v>
      </c>
      <c r="F843" s="67">
        <v>3321.7</v>
      </c>
      <c r="G843" s="67">
        <v>943.8</v>
      </c>
      <c r="H843" s="9" t="s">
        <v>729</v>
      </c>
      <c r="I843" s="74"/>
      <c r="J843" s="74"/>
      <c r="K843" s="9"/>
      <c r="L843" s="95">
        <f t="shared" si="157"/>
        <v>2410007.5</v>
      </c>
      <c r="M843" s="95">
        <f t="shared" si="158"/>
        <v>5148458.5</v>
      </c>
      <c r="N843" s="95">
        <f>484*E843</f>
        <v>2064502</v>
      </c>
      <c r="O843" s="95">
        <f t="shared" si="160"/>
        <v>3647002.5</v>
      </c>
      <c r="P843" s="95">
        <f t="shared" si="161"/>
        <v>2098626</v>
      </c>
      <c r="Q843" s="95"/>
      <c r="R843" s="95">
        <f>2338*E843</f>
        <v>9972739</v>
      </c>
      <c r="S843" s="95">
        <f>297*E843</f>
        <v>1266853.5</v>
      </c>
      <c r="T843" s="95">
        <f t="shared" si="167"/>
        <v>11819700.5</v>
      </c>
      <c r="U843" s="95">
        <f t="shared" si="163"/>
        <v>435081</v>
      </c>
      <c r="V843" s="95">
        <f>35*E843</f>
        <v>149292.5</v>
      </c>
      <c r="W843" s="95">
        <f t="shared" si="165"/>
        <v>831667.56869999995</v>
      </c>
      <c r="X843" s="95">
        <f t="shared" si="139"/>
        <v>39843930.568700001</v>
      </c>
      <c r="Y843" s="9" t="s">
        <v>2659</v>
      </c>
      <c r="Z843" s="16">
        <v>0</v>
      </c>
      <c r="AA843" s="16">
        <v>0</v>
      </c>
      <c r="AB843" s="16">
        <v>0</v>
      </c>
      <c r="AC843" s="53">
        <f t="shared" si="140"/>
        <v>39843930.568700001</v>
      </c>
      <c r="AD843" s="55"/>
    </row>
    <row r="844" spans="1:30" s="6" customFormat="1" ht="93.75" customHeight="1" x14ac:dyDescent="0.25">
      <c r="A844" s="51">
        <f>IF(OR(D844=0,D844=""),"",COUNTA($D$471:D844))</f>
        <v>354</v>
      </c>
      <c r="B844" s="9" t="s">
        <v>1213</v>
      </c>
      <c r="C844" s="11" t="s">
        <v>386</v>
      </c>
      <c r="D844" s="16">
        <v>1969</v>
      </c>
      <c r="E844" s="95">
        <v>2176.4</v>
      </c>
      <c r="F844" s="95">
        <v>1593.6</v>
      </c>
      <c r="G844" s="95">
        <v>0</v>
      </c>
      <c r="H844" s="9" t="s">
        <v>729</v>
      </c>
      <c r="I844" s="9"/>
      <c r="J844" s="9"/>
      <c r="K844" s="9"/>
      <c r="L844" s="95">
        <f t="shared" si="157"/>
        <v>1229666</v>
      </c>
      <c r="M844" s="95">
        <f t="shared" si="158"/>
        <v>2626914.8000000003</v>
      </c>
      <c r="N844" s="95">
        <f>484*E844</f>
        <v>1053377.6000000001</v>
      </c>
      <c r="O844" s="95">
        <f t="shared" si="160"/>
        <v>1860822</v>
      </c>
      <c r="P844" s="95">
        <f t="shared" si="161"/>
        <v>1070788.8</v>
      </c>
      <c r="Q844" s="95"/>
      <c r="R844" s="95">
        <f>2338*E844</f>
        <v>5088423.2</v>
      </c>
      <c r="S844" s="95"/>
      <c r="T844" s="95">
        <f t="shared" si="167"/>
        <v>6030804.4000000004</v>
      </c>
      <c r="U844" s="95">
        <f t="shared" si="163"/>
        <v>221992.80000000002</v>
      </c>
      <c r="V844" s="95">
        <f>35*E844</f>
        <v>76174</v>
      </c>
      <c r="W844" s="95">
        <f t="shared" si="165"/>
        <v>410511.69744000002</v>
      </c>
      <c r="X844" s="95">
        <f t="shared" si="139"/>
        <v>19669475.29744</v>
      </c>
      <c r="Y844" s="9" t="s">
        <v>2659</v>
      </c>
      <c r="Z844" s="16">
        <v>0</v>
      </c>
      <c r="AA844" s="16">
        <v>0</v>
      </c>
      <c r="AB844" s="16">
        <v>0</v>
      </c>
      <c r="AC844" s="53">
        <f t="shared" si="140"/>
        <v>19669475.29744</v>
      </c>
      <c r="AD844" s="55"/>
    </row>
    <row r="845" spans="1:30" s="6" customFormat="1" ht="93.75" customHeight="1" x14ac:dyDescent="0.25">
      <c r="A845" s="51">
        <f>IF(OR(D845=0,D845=""),"",COUNTA($D$471:D845))</f>
        <v>355</v>
      </c>
      <c r="B845" s="9" t="s">
        <v>1215</v>
      </c>
      <c r="C845" s="11" t="s">
        <v>107</v>
      </c>
      <c r="D845" s="16">
        <v>1969</v>
      </c>
      <c r="E845" s="95">
        <v>7523.4</v>
      </c>
      <c r="F845" s="95">
        <v>5721.6</v>
      </c>
      <c r="G845" s="95">
        <v>0</v>
      </c>
      <c r="H845" s="9" t="s">
        <v>729</v>
      </c>
      <c r="I845" s="9"/>
      <c r="J845" s="9"/>
      <c r="K845" s="9"/>
      <c r="L845" s="95">
        <f t="shared" si="157"/>
        <v>4250721</v>
      </c>
      <c r="M845" s="95">
        <f t="shared" si="158"/>
        <v>9080743.7999999989</v>
      </c>
      <c r="N845" s="95"/>
      <c r="O845" s="95">
        <f t="shared" si="160"/>
        <v>6432507</v>
      </c>
      <c r="P845" s="95">
        <f t="shared" si="161"/>
        <v>3701512.8</v>
      </c>
      <c r="Q845" s="95"/>
      <c r="R845" s="95"/>
      <c r="S845" s="95">
        <f>297*E845</f>
        <v>2234449.7999999998</v>
      </c>
      <c r="T845" s="95"/>
      <c r="U845" s="95">
        <f t="shared" si="163"/>
        <v>767386.79999999993</v>
      </c>
      <c r="V845" s="95"/>
      <c r="W845" s="95">
        <f t="shared" si="165"/>
        <v>566400.67368000001</v>
      </c>
      <c r="X845" s="95">
        <f t="shared" si="139"/>
        <v>27033721.873679999</v>
      </c>
      <c r="Y845" s="9" t="s">
        <v>2659</v>
      </c>
      <c r="Z845" s="16">
        <v>0</v>
      </c>
      <c r="AA845" s="16">
        <v>0</v>
      </c>
      <c r="AB845" s="16">
        <v>0</v>
      </c>
      <c r="AC845" s="53">
        <f t="shared" si="140"/>
        <v>27033721.873679999</v>
      </c>
      <c r="AD845" s="55"/>
    </row>
    <row r="846" spans="1:30" s="6" customFormat="1" ht="93.75" customHeight="1" x14ac:dyDescent="0.25">
      <c r="A846" s="51">
        <f>IF(OR(D846=0,D846=""),"",COUNTA($D$471:D846))</f>
        <v>356</v>
      </c>
      <c r="B846" s="9" t="s">
        <v>1269</v>
      </c>
      <c r="C846" s="11" t="s">
        <v>49</v>
      </c>
      <c r="D846" s="16">
        <v>1969</v>
      </c>
      <c r="E846" s="95">
        <v>4686.8</v>
      </c>
      <c r="F846" s="95">
        <v>3537.7</v>
      </c>
      <c r="G846" s="95">
        <v>0</v>
      </c>
      <c r="H846" s="9" t="s">
        <v>729</v>
      </c>
      <c r="I846" s="9"/>
      <c r="J846" s="9"/>
      <c r="K846" s="9"/>
      <c r="L846" s="95">
        <f t="shared" si="157"/>
        <v>2648042</v>
      </c>
      <c r="M846" s="95">
        <f t="shared" si="158"/>
        <v>5656967.6000000006</v>
      </c>
      <c r="N846" s="95">
        <f>484*E846</f>
        <v>2268411.2000000002</v>
      </c>
      <c r="O846" s="95">
        <f t="shared" si="160"/>
        <v>4007214</v>
      </c>
      <c r="P846" s="95">
        <f t="shared" si="161"/>
        <v>2305905.6</v>
      </c>
      <c r="Q846" s="95"/>
      <c r="R846" s="95"/>
      <c r="S846" s="95">
        <f>297*E846</f>
        <v>1391979.6</v>
      </c>
      <c r="T846" s="95"/>
      <c r="U846" s="95"/>
      <c r="V846" s="95">
        <f>35*E846</f>
        <v>164038</v>
      </c>
      <c r="W846" s="9"/>
      <c r="X846" s="95">
        <f t="shared" si="139"/>
        <v>18442558.000000004</v>
      </c>
      <c r="Y846" s="9" t="s">
        <v>2659</v>
      </c>
      <c r="Z846" s="16">
        <v>0</v>
      </c>
      <c r="AA846" s="16">
        <v>0</v>
      </c>
      <c r="AB846" s="16">
        <v>0</v>
      </c>
      <c r="AC846" s="53">
        <f t="shared" si="140"/>
        <v>18442558.000000004</v>
      </c>
      <c r="AD846" s="55"/>
    </row>
    <row r="847" spans="1:30" s="6" customFormat="1" ht="93.75" customHeight="1" x14ac:dyDescent="0.25">
      <c r="A847" s="51">
        <f>IF(OR(D847=0,D847=""),"",COUNTA($D$471:D847))</f>
        <v>357</v>
      </c>
      <c r="B847" s="9" t="s">
        <v>943</v>
      </c>
      <c r="C847" s="66" t="s">
        <v>101</v>
      </c>
      <c r="D847" s="69">
        <v>1970</v>
      </c>
      <c r="E847" s="67">
        <v>5687.8</v>
      </c>
      <c r="F847" s="67">
        <v>4356.8</v>
      </c>
      <c r="G847" s="67">
        <v>1331</v>
      </c>
      <c r="H847" s="9" t="s">
        <v>729</v>
      </c>
      <c r="I847" s="74"/>
      <c r="J847" s="74"/>
      <c r="K847" s="9"/>
      <c r="L847" s="67"/>
      <c r="M847" s="67"/>
      <c r="N847" s="95">
        <f>484*E847</f>
        <v>2752895.2</v>
      </c>
      <c r="O847" s="95"/>
      <c r="P847" s="95"/>
      <c r="Q847" s="67"/>
      <c r="R847" s="95"/>
      <c r="S847" s="67"/>
      <c r="T847" s="95"/>
      <c r="U847" s="67"/>
      <c r="V847" s="95">
        <f>35*E847</f>
        <v>199073</v>
      </c>
      <c r="W847" s="95">
        <f>(L847+M847+N847+O847+P847+Q847+R847+S847+T847+U847)*0.0214</f>
        <v>58911.957280000002</v>
      </c>
      <c r="X847" s="95">
        <f t="shared" si="139"/>
        <v>3010880.1572800004</v>
      </c>
      <c r="Y847" s="9" t="s">
        <v>2659</v>
      </c>
      <c r="Z847" s="16">
        <v>0</v>
      </c>
      <c r="AA847" s="16">
        <v>0</v>
      </c>
      <c r="AB847" s="16">
        <v>0</v>
      </c>
      <c r="AC847" s="53">
        <f t="shared" si="140"/>
        <v>3010880.1572800004</v>
      </c>
      <c r="AD847" s="55"/>
    </row>
    <row r="848" spans="1:30" s="6" customFormat="1" ht="93.75" customHeight="1" x14ac:dyDescent="0.25">
      <c r="A848" s="51">
        <f>IF(OR(D848=0,D848=""),"",COUNTA($D$471:D848))</f>
        <v>358</v>
      </c>
      <c r="B848" s="9" t="s">
        <v>2140</v>
      </c>
      <c r="C848" s="11" t="s">
        <v>1901</v>
      </c>
      <c r="D848" s="16">
        <v>1987</v>
      </c>
      <c r="E848" s="95">
        <v>5554.3</v>
      </c>
      <c r="F848" s="95">
        <v>3848.4</v>
      </c>
      <c r="G848" s="95">
        <v>0</v>
      </c>
      <c r="H848" s="9" t="s">
        <v>732</v>
      </c>
      <c r="I848" s="74"/>
      <c r="J848" s="74"/>
      <c r="K848" s="9"/>
      <c r="L848" s="67"/>
      <c r="M848" s="67"/>
      <c r="N848" s="95">
        <f>426*E848</f>
        <v>2366131.8000000003</v>
      </c>
      <c r="O848" s="95"/>
      <c r="P848" s="95"/>
      <c r="Q848" s="67"/>
      <c r="R848" s="95">
        <f>876*E848</f>
        <v>4865566.8</v>
      </c>
      <c r="S848" s="67"/>
      <c r="T848" s="95"/>
      <c r="U848" s="67"/>
      <c r="V848" s="95">
        <f>34*E848</f>
        <v>188846.2</v>
      </c>
      <c r="W848" s="95"/>
      <c r="X848" s="95">
        <f t="shared" si="139"/>
        <v>7420544.7999999998</v>
      </c>
      <c r="Y848" s="9" t="s">
        <v>2659</v>
      </c>
      <c r="Z848" s="16">
        <v>0</v>
      </c>
      <c r="AA848" s="16">
        <v>0</v>
      </c>
      <c r="AB848" s="16">
        <v>0</v>
      </c>
      <c r="AC848" s="53">
        <f t="shared" si="140"/>
        <v>7420544.7999999998</v>
      </c>
      <c r="AD848" s="55"/>
    </row>
    <row r="849" spans="1:30" s="6" customFormat="1" ht="93.75" customHeight="1" x14ac:dyDescent="0.25">
      <c r="A849" s="51">
        <f>IF(OR(D849=0,D849=""),"",COUNTA($D$471:D849))</f>
        <v>359</v>
      </c>
      <c r="B849" s="9" t="s">
        <v>946</v>
      </c>
      <c r="C849" s="66" t="s">
        <v>27</v>
      </c>
      <c r="D849" s="69">
        <v>1970</v>
      </c>
      <c r="E849" s="67">
        <v>5801.8</v>
      </c>
      <c r="F849" s="67">
        <v>4331.5</v>
      </c>
      <c r="G849" s="67">
        <v>60.9</v>
      </c>
      <c r="H849" s="9" t="s">
        <v>729</v>
      </c>
      <c r="I849" s="74"/>
      <c r="J849" s="74"/>
      <c r="K849" s="9"/>
      <c r="L849" s="95">
        <f t="shared" ref="L849:L858" si="168">565*E849</f>
        <v>3278017</v>
      </c>
      <c r="M849" s="95">
        <f t="shared" ref="M849:M858" si="169">1207*E849</f>
        <v>7002772.6000000006</v>
      </c>
      <c r="N849" s="95"/>
      <c r="O849" s="95">
        <f t="shared" ref="O849:O858" si="170">855*E849</f>
        <v>4960539</v>
      </c>
      <c r="P849" s="95">
        <f t="shared" ref="P849:P858" si="171">492*E849</f>
        <v>2854485.6</v>
      </c>
      <c r="Q849" s="67"/>
      <c r="R849" s="67"/>
      <c r="S849" s="95">
        <f t="shared" ref="S849:S858" si="172">297*E849</f>
        <v>1723134.6</v>
      </c>
      <c r="T849" s="67"/>
      <c r="U849" s="95">
        <f t="shared" ref="U849:U858" si="173">102*E849</f>
        <v>591783.6</v>
      </c>
      <c r="V849" s="95"/>
      <c r="W849" s="9"/>
      <c r="X849" s="95">
        <f t="shared" ref="X849:X883" si="174">L849+M849+N849+O849+P849+Q849+R849+S849+T849+U849+V849+W849</f>
        <v>20410732.400000006</v>
      </c>
      <c r="Y849" s="9" t="s">
        <v>2659</v>
      </c>
      <c r="Z849" s="16">
        <v>0</v>
      </c>
      <c r="AA849" s="16">
        <v>0</v>
      </c>
      <c r="AB849" s="16">
        <v>0</v>
      </c>
      <c r="AC849" s="53">
        <f t="shared" ref="AC849:AC883" si="175">X849-(Z849+AA849+AB849)</f>
        <v>20410732.400000006</v>
      </c>
      <c r="AD849" s="55"/>
    </row>
    <row r="850" spans="1:30" s="6" customFormat="1" ht="93.75" customHeight="1" x14ac:dyDescent="0.25">
      <c r="A850" s="51">
        <f>IF(OR(D850=0,D850=""),"",COUNTA($D$471:D850))</f>
        <v>360</v>
      </c>
      <c r="B850" s="9" t="s">
        <v>2381</v>
      </c>
      <c r="C850" s="66" t="s">
        <v>28</v>
      </c>
      <c r="D850" s="69">
        <v>1970</v>
      </c>
      <c r="E850" s="67">
        <v>2250.9</v>
      </c>
      <c r="F850" s="67">
        <v>1510.7</v>
      </c>
      <c r="G850" s="67">
        <v>87.9</v>
      </c>
      <c r="H850" s="9" t="s">
        <v>729</v>
      </c>
      <c r="I850" s="74"/>
      <c r="J850" s="74"/>
      <c r="K850" s="9"/>
      <c r="L850" s="95">
        <f t="shared" si="168"/>
        <v>1271758.5</v>
      </c>
      <c r="M850" s="95">
        <f t="shared" si="169"/>
        <v>2716836.3000000003</v>
      </c>
      <c r="N850" s="95"/>
      <c r="O850" s="95">
        <f t="shared" si="170"/>
        <v>1924519.5</v>
      </c>
      <c r="P850" s="95">
        <f t="shared" si="171"/>
        <v>1107442.8</v>
      </c>
      <c r="Q850" s="67"/>
      <c r="R850" s="95"/>
      <c r="S850" s="95">
        <f t="shared" si="172"/>
        <v>668517.30000000005</v>
      </c>
      <c r="T850" s="67"/>
      <c r="U850" s="95">
        <f t="shared" si="173"/>
        <v>229591.80000000002</v>
      </c>
      <c r="V850" s="95"/>
      <c r="W850" s="9"/>
      <c r="X850" s="95">
        <f t="shared" si="174"/>
        <v>7918666.2000000002</v>
      </c>
      <c r="Y850" s="9" t="s">
        <v>2659</v>
      </c>
      <c r="Z850" s="16">
        <v>0</v>
      </c>
      <c r="AA850" s="16">
        <v>0</v>
      </c>
      <c r="AB850" s="16">
        <v>0</v>
      </c>
      <c r="AC850" s="53">
        <f t="shared" si="175"/>
        <v>7918666.2000000002</v>
      </c>
      <c r="AD850" s="55"/>
    </row>
    <row r="851" spans="1:30" s="6" customFormat="1" ht="93.75" customHeight="1" x14ac:dyDescent="0.25">
      <c r="A851" s="51">
        <f>IF(OR(D851=0,D851=""),"",COUNTA($D$471:D851))</f>
        <v>361</v>
      </c>
      <c r="B851" s="9" t="s">
        <v>2382</v>
      </c>
      <c r="C851" s="66" t="s">
        <v>29</v>
      </c>
      <c r="D851" s="69">
        <v>1970</v>
      </c>
      <c r="E851" s="67">
        <v>2186.1999999999998</v>
      </c>
      <c r="F851" s="67">
        <v>1524</v>
      </c>
      <c r="G851" s="67">
        <v>662.2</v>
      </c>
      <c r="H851" s="9" t="s">
        <v>729</v>
      </c>
      <c r="I851" s="74"/>
      <c r="J851" s="74"/>
      <c r="K851" s="9"/>
      <c r="L851" s="95">
        <f t="shared" si="168"/>
        <v>1235203</v>
      </c>
      <c r="M851" s="95">
        <f t="shared" si="169"/>
        <v>2638743.4</v>
      </c>
      <c r="N851" s="95">
        <f t="shared" ref="N851:N858" si="176">484*E851</f>
        <v>1058120.7999999998</v>
      </c>
      <c r="O851" s="95">
        <f t="shared" si="170"/>
        <v>1869200.9999999998</v>
      </c>
      <c r="P851" s="95">
        <f t="shared" si="171"/>
        <v>1075610.3999999999</v>
      </c>
      <c r="Q851" s="95"/>
      <c r="R851" s="67"/>
      <c r="S851" s="95">
        <f t="shared" si="172"/>
        <v>649301.39999999991</v>
      </c>
      <c r="T851" s="67"/>
      <c r="U851" s="95">
        <f t="shared" si="173"/>
        <v>222992.4</v>
      </c>
      <c r="V851" s="95">
        <f t="shared" ref="V851:V858" si="177">35*E851</f>
        <v>76517</v>
      </c>
      <c r="W851" s="9"/>
      <c r="X851" s="95">
        <f t="shared" si="174"/>
        <v>8825689.4000000004</v>
      </c>
      <c r="Y851" s="9" t="s">
        <v>2659</v>
      </c>
      <c r="Z851" s="16">
        <v>0</v>
      </c>
      <c r="AA851" s="16">
        <v>0</v>
      </c>
      <c r="AB851" s="16">
        <v>0</v>
      </c>
      <c r="AC851" s="53">
        <f t="shared" si="175"/>
        <v>8825689.4000000004</v>
      </c>
      <c r="AD851" s="55"/>
    </row>
    <row r="852" spans="1:30" s="6" customFormat="1" ht="93.75" customHeight="1" x14ac:dyDescent="0.25">
      <c r="A852" s="51">
        <f>IF(OR(D852=0,D852=""),"",COUNTA($D$471:D852))</f>
        <v>362</v>
      </c>
      <c r="B852" s="9" t="s">
        <v>2383</v>
      </c>
      <c r="C852" s="66" t="s">
        <v>30</v>
      </c>
      <c r="D852" s="69">
        <v>1970</v>
      </c>
      <c r="E852" s="67">
        <v>2102.6999999999998</v>
      </c>
      <c r="F852" s="67">
        <v>1462.4</v>
      </c>
      <c r="G852" s="67">
        <v>640.29999999999995</v>
      </c>
      <c r="H852" s="9" t="s">
        <v>729</v>
      </c>
      <c r="I852" s="74"/>
      <c r="J852" s="74"/>
      <c r="K852" s="9"/>
      <c r="L852" s="95">
        <f t="shared" si="168"/>
        <v>1188025.5</v>
      </c>
      <c r="M852" s="95">
        <f t="shared" si="169"/>
        <v>2537958.9</v>
      </c>
      <c r="N852" s="95">
        <f t="shared" si="176"/>
        <v>1017706.7999999999</v>
      </c>
      <c r="O852" s="95">
        <f t="shared" si="170"/>
        <v>1797808.4999999998</v>
      </c>
      <c r="P852" s="95">
        <f t="shared" si="171"/>
        <v>1034528.3999999999</v>
      </c>
      <c r="Q852" s="95"/>
      <c r="R852" s="67"/>
      <c r="S852" s="95">
        <f t="shared" si="172"/>
        <v>624501.89999999991</v>
      </c>
      <c r="T852" s="67"/>
      <c r="U852" s="95">
        <f t="shared" si="173"/>
        <v>214475.4</v>
      </c>
      <c r="V852" s="95">
        <f t="shared" si="177"/>
        <v>73594.5</v>
      </c>
      <c r="W852" s="9"/>
      <c r="X852" s="95">
        <f t="shared" si="174"/>
        <v>8488599.9000000004</v>
      </c>
      <c r="Y852" s="9" t="s">
        <v>2659</v>
      </c>
      <c r="Z852" s="16">
        <v>0</v>
      </c>
      <c r="AA852" s="16">
        <v>0</v>
      </c>
      <c r="AB852" s="16">
        <v>0</v>
      </c>
      <c r="AC852" s="53">
        <f t="shared" si="175"/>
        <v>8488599.9000000004</v>
      </c>
      <c r="AD852" s="55"/>
    </row>
    <row r="853" spans="1:30" s="6" customFormat="1" ht="93.75" customHeight="1" x14ac:dyDescent="0.25">
      <c r="A853" s="51">
        <f>IF(OR(D853=0,D853=""),"",COUNTA($D$471:D853))</f>
        <v>363</v>
      </c>
      <c r="B853" s="9" t="s">
        <v>979</v>
      </c>
      <c r="C853" s="66" t="s">
        <v>31</v>
      </c>
      <c r="D853" s="69">
        <v>1970</v>
      </c>
      <c r="E853" s="67">
        <v>5786.3</v>
      </c>
      <c r="F853" s="67">
        <v>4443.3</v>
      </c>
      <c r="G853" s="67">
        <v>0</v>
      </c>
      <c r="H853" s="9" t="s">
        <v>729</v>
      </c>
      <c r="I853" s="74"/>
      <c r="J853" s="74"/>
      <c r="K853" s="9"/>
      <c r="L853" s="95">
        <f t="shared" si="168"/>
        <v>3269259.5</v>
      </c>
      <c r="M853" s="95">
        <f t="shared" si="169"/>
        <v>6984064.1000000006</v>
      </c>
      <c r="N853" s="95">
        <f t="shared" si="176"/>
        <v>2800569.2</v>
      </c>
      <c r="O853" s="95">
        <f t="shared" si="170"/>
        <v>4947286.5</v>
      </c>
      <c r="P853" s="95">
        <f t="shared" si="171"/>
        <v>2846859.6</v>
      </c>
      <c r="Q853" s="95"/>
      <c r="R853" s="95">
        <f>2338*E853</f>
        <v>13528369.4</v>
      </c>
      <c r="S853" s="95">
        <f t="shared" si="172"/>
        <v>1718531.1</v>
      </c>
      <c r="T853" s="67"/>
      <c r="U853" s="95">
        <f t="shared" si="173"/>
        <v>590202.6</v>
      </c>
      <c r="V853" s="95">
        <f t="shared" si="177"/>
        <v>202520.5</v>
      </c>
      <c r="W853" s="9"/>
      <c r="X853" s="95">
        <f t="shared" si="174"/>
        <v>36887662.500000007</v>
      </c>
      <c r="Y853" s="9" t="s">
        <v>2659</v>
      </c>
      <c r="Z853" s="16">
        <v>0</v>
      </c>
      <c r="AA853" s="16">
        <v>0</v>
      </c>
      <c r="AB853" s="16">
        <v>0</v>
      </c>
      <c r="AC853" s="53">
        <f t="shared" si="175"/>
        <v>36887662.500000007</v>
      </c>
      <c r="AD853" s="55"/>
    </row>
    <row r="854" spans="1:30" s="6" customFormat="1" ht="93.75" customHeight="1" x14ac:dyDescent="0.25">
      <c r="A854" s="51">
        <f>IF(OR(D854=0,D854=""),"",COUNTA($D$471:D854))</f>
        <v>364</v>
      </c>
      <c r="B854" s="9" t="s">
        <v>980</v>
      </c>
      <c r="C854" s="66" t="s">
        <v>434</v>
      </c>
      <c r="D854" s="69">
        <v>1970</v>
      </c>
      <c r="E854" s="67">
        <v>4340.3999999999996</v>
      </c>
      <c r="F854" s="67">
        <v>3349.4</v>
      </c>
      <c r="G854" s="67">
        <v>0</v>
      </c>
      <c r="H854" s="9" t="s">
        <v>729</v>
      </c>
      <c r="I854" s="74"/>
      <c r="J854" s="74"/>
      <c r="K854" s="9"/>
      <c r="L854" s="95">
        <f t="shared" si="168"/>
        <v>2452326</v>
      </c>
      <c r="M854" s="95">
        <f t="shared" si="169"/>
        <v>5238862.8</v>
      </c>
      <c r="N854" s="95">
        <f t="shared" si="176"/>
        <v>2100753.5999999996</v>
      </c>
      <c r="O854" s="95">
        <f t="shared" si="170"/>
        <v>3711041.9999999995</v>
      </c>
      <c r="P854" s="95">
        <f t="shared" si="171"/>
        <v>2135476.7999999998</v>
      </c>
      <c r="Q854" s="67"/>
      <c r="R854" s="95">
        <f>2338*E854</f>
        <v>10147855.199999999</v>
      </c>
      <c r="S854" s="95">
        <f t="shared" si="172"/>
        <v>1289098.7999999998</v>
      </c>
      <c r="T854" s="95">
        <f>2771*E854</f>
        <v>12027248.399999999</v>
      </c>
      <c r="U854" s="95">
        <f t="shared" si="173"/>
        <v>442720.8</v>
      </c>
      <c r="V854" s="95">
        <f t="shared" si="177"/>
        <v>151914</v>
      </c>
      <c r="W854" s="95">
        <f>(L854+M854+N854+O854+P854+Q854+R854+S854+T854+U854)*0.0214</f>
        <v>846271.22615999973</v>
      </c>
      <c r="X854" s="95">
        <f t="shared" si="174"/>
        <v>40543569.626159988</v>
      </c>
      <c r="Y854" s="9" t="s">
        <v>2659</v>
      </c>
      <c r="Z854" s="16">
        <v>0</v>
      </c>
      <c r="AA854" s="16">
        <v>0</v>
      </c>
      <c r="AB854" s="16">
        <v>0</v>
      </c>
      <c r="AC854" s="53">
        <f t="shared" si="175"/>
        <v>40543569.626159988</v>
      </c>
      <c r="AD854" s="55"/>
    </row>
    <row r="855" spans="1:30" s="6" customFormat="1" ht="93.75" customHeight="1" x14ac:dyDescent="0.25">
      <c r="A855" s="51">
        <f>IF(OR(D855=0,D855=""),"",COUNTA($D$471:D855))</f>
        <v>365</v>
      </c>
      <c r="B855" s="9" t="s">
        <v>1016</v>
      </c>
      <c r="C855" s="66" t="s">
        <v>32</v>
      </c>
      <c r="D855" s="69">
        <v>1970</v>
      </c>
      <c r="E855" s="67">
        <v>7881</v>
      </c>
      <c r="F855" s="67">
        <v>5777.4</v>
      </c>
      <c r="G855" s="67">
        <v>0</v>
      </c>
      <c r="H855" s="9" t="s">
        <v>729</v>
      </c>
      <c r="I855" s="74"/>
      <c r="J855" s="74"/>
      <c r="K855" s="9"/>
      <c r="L855" s="95">
        <f t="shared" si="168"/>
        <v>4452765</v>
      </c>
      <c r="M855" s="95">
        <f t="shared" si="169"/>
        <v>9512367</v>
      </c>
      <c r="N855" s="95">
        <f t="shared" si="176"/>
        <v>3814404</v>
      </c>
      <c r="O855" s="95">
        <f t="shared" si="170"/>
        <v>6738255</v>
      </c>
      <c r="P855" s="95">
        <f t="shared" si="171"/>
        <v>3877452</v>
      </c>
      <c r="Q855" s="95"/>
      <c r="R855" s="67"/>
      <c r="S855" s="95">
        <f t="shared" si="172"/>
        <v>2340657</v>
      </c>
      <c r="T855" s="67"/>
      <c r="U855" s="95">
        <f t="shared" si="173"/>
        <v>803862</v>
      </c>
      <c r="V855" s="95">
        <f t="shared" si="177"/>
        <v>275835</v>
      </c>
      <c r="W855" s="9"/>
      <c r="X855" s="95">
        <f t="shared" si="174"/>
        <v>31815597</v>
      </c>
      <c r="Y855" s="9" t="s">
        <v>2659</v>
      </c>
      <c r="Z855" s="16">
        <v>0</v>
      </c>
      <c r="AA855" s="16">
        <v>0</v>
      </c>
      <c r="AB855" s="16">
        <v>0</v>
      </c>
      <c r="AC855" s="53">
        <f t="shared" si="175"/>
        <v>31815597</v>
      </c>
      <c r="AD855" s="55"/>
    </row>
    <row r="856" spans="1:30" s="6" customFormat="1" ht="93.75" customHeight="1" x14ac:dyDescent="0.25">
      <c r="A856" s="51">
        <f>IF(OR(D856=0,D856=""),"",COUNTA($D$471:D856))</f>
        <v>366</v>
      </c>
      <c r="B856" s="9" t="s">
        <v>1017</v>
      </c>
      <c r="C856" s="11" t="s">
        <v>435</v>
      </c>
      <c r="D856" s="16">
        <v>1970</v>
      </c>
      <c r="E856" s="95">
        <v>5881.7</v>
      </c>
      <c r="F856" s="95">
        <v>4386.3999999999996</v>
      </c>
      <c r="G856" s="95">
        <v>0</v>
      </c>
      <c r="H856" s="9" t="s">
        <v>729</v>
      </c>
      <c r="I856" s="9"/>
      <c r="J856" s="9"/>
      <c r="K856" s="9"/>
      <c r="L856" s="95">
        <f t="shared" si="168"/>
        <v>3323160.5</v>
      </c>
      <c r="M856" s="95">
        <f t="shared" si="169"/>
        <v>7099211.8999999994</v>
      </c>
      <c r="N856" s="95">
        <f t="shared" si="176"/>
        <v>2846742.8</v>
      </c>
      <c r="O856" s="95">
        <f t="shared" si="170"/>
        <v>5028853.5</v>
      </c>
      <c r="P856" s="95">
        <f t="shared" si="171"/>
        <v>2893796.4</v>
      </c>
      <c r="Q856" s="95"/>
      <c r="R856" s="95">
        <f>2338*E856</f>
        <v>13751414.6</v>
      </c>
      <c r="S856" s="95">
        <f t="shared" si="172"/>
        <v>1746864.9</v>
      </c>
      <c r="T856" s="95">
        <f>2771*E856</f>
        <v>16298190.699999999</v>
      </c>
      <c r="U856" s="95">
        <f t="shared" si="173"/>
        <v>599933.4</v>
      </c>
      <c r="V856" s="95">
        <f t="shared" si="177"/>
        <v>205859.5</v>
      </c>
      <c r="W856" s="95">
        <f t="shared" ref="W856:W861" si="178">(L856+M856+N856+O856+P856+Q856+R856+S856+T856+U856)*0.0214</f>
        <v>1146786.8101799998</v>
      </c>
      <c r="X856" s="95">
        <f t="shared" si="174"/>
        <v>54940815.010179996</v>
      </c>
      <c r="Y856" s="9" t="s">
        <v>2659</v>
      </c>
      <c r="Z856" s="16">
        <v>0</v>
      </c>
      <c r="AA856" s="16">
        <v>0</v>
      </c>
      <c r="AB856" s="16">
        <v>0</v>
      </c>
      <c r="AC856" s="53">
        <f t="shared" si="175"/>
        <v>54940815.010179996</v>
      </c>
      <c r="AD856" s="55"/>
    </row>
    <row r="857" spans="1:30" s="6" customFormat="1" ht="93.75" customHeight="1" x14ac:dyDescent="0.25">
      <c r="A857" s="51">
        <f>IF(OR(D857=0,D857=""),"",COUNTA($D$471:D857))</f>
        <v>367</v>
      </c>
      <c r="B857" s="9" t="s">
        <v>1018</v>
      </c>
      <c r="C857" s="11" t="s">
        <v>436</v>
      </c>
      <c r="D857" s="16">
        <v>1970</v>
      </c>
      <c r="E857" s="95">
        <v>4449.5</v>
      </c>
      <c r="F857" s="95">
        <v>3078.1</v>
      </c>
      <c r="G857" s="95">
        <v>0</v>
      </c>
      <c r="H857" s="9" t="s">
        <v>729</v>
      </c>
      <c r="I857" s="9"/>
      <c r="J857" s="9"/>
      <c r="K857" s="9"/>
      <c r="L857" s="95">
        <f t="shared" si="168"/>
        <v>2513967.5</v>
      </c>
      <c r="M857" s="95">
        <f t="shared" si="169"/>
        <v>5370546.5</v>
      </c>
      <c r="N857" s="95">
        <f t="shared" si="176"/>
        <v>2153558</v>
      </c>
      <c r="O857" s="95">
        <f t="shared" si="170"/>
        <v>3804322.5</v>
      </c>
      <c r="P857" s="95">
        <f t="shared" si="171"/>
        <v>2189154</v>
      </c>
      <c r="Q857" s="95"/>
      <c r="R857" s="95">
        <f>2338*E857</f>
        <v>10402931</v>
      </c>
      <c r="S857" s="95">
        <f t="shared" si="172"/>
        <v>1321501.5</v>
      </c>
      <c r="T857" s="95">
        <f>2771*E857</f>
        <v>12329564.5</v>
      </c>
      <c r="U857" s="95">
        <f t="shared" si="173"/>
        <v>453849</v>
      </c>
      <c r="V857" s="95">
        <f t="shared" si="177"/>
        <v>155732.5</v>
      </c>
      <c r="W857" s="95">
        <f t="shared" si="178"/>
        <v>867543.04229999997</v>
      </c>
      <c r="X857" s="95">
        <f t="shared" si="174"/>
        <v>41562670.042300001</v>
      </c>
      <c r="Y857" s="9" t="s">
        <v>2659</v>
      </c>
      <c r="Z857" s="16">
        <v>0</v>
      </c>
      <c r="AA857" s="16">
        <v>0</v>
      </c>
      <c r="AB857" s="16">
        <v>0</v>
      </c>
      <c r="AC857" s="53">
        <f t="shared" si="175"/>
        <v>41562670.042300001</v>
      </c>
      <c r="AD857" s="55"/>
    </row>
    <row r="858" spans="1:30" s="6" customFormat="1" ht="93.75" customHeight="1" x14ac:dyDescent="0.25">
      <c r="A858" s="51">
        <f>IF(OR(D858=0,D858=""),"",COUNTA($D$471:D858))</f>
        <v>368</v>
      </c>
      <c r="B858" s="9" t="s">
        <v>1019</v>
      </c>
      <c r="C858" s="11" t="s">
        <v>437</v>
      </c>
      <c r="D858" s="16">
        <v>1970</v>
      </c>
      <c r="E858" s="95">
        <v>6014.4</v>
      </c>
      <c r="F858" s="95">
        <v>4362.3999999999996</v>
      </c>
      <c r="G858" s="95">
        <v>0</v>
      </c>
      <c r="H858" s="9" t="s">
        <v>729</v>
      </c>
      <c r="I858" s="9"/>
      <c r="J858" s="9"/>
      <c r="K858" s="9"/>
      <c r="L858" s="95">
        <f t="shared" si="168"/>
        <v>3398136</v>
      </c>
      <c r="M858" s="95">
        <f t="shared" si="169"/>
        <v>7259380.7999999998</v>
      </c>
      <c r="N858" s="95">
        <f t="shared" si="176"/>
        <v>2910969.5999999996</v>
      </c>
      <c r="O858" s="95">
        <f t="shared" si="170"/>
        <v>5142312</v>
      </c>
      <c r="P858" s="95">
        <f t="shared" si="171"/>
        <v>2959084.8</v>
      </c>
      <c r="Q858" s="95"/>
      <c r="R858" s="95">
        <f>2338*E858</f>
        <v>14061667.199999999</v>
      </c>
      <c r="S858" s="95">
        <f t="shared" si="172"/>
        <v>1786276.7999999998</v>
      </c>
      <c r="T858" s="95">
        <f>2771*E858</f>
        <v>16665902.399999999</v>
      </c>
      <c r="U858" s="95">
        <f t="shared" si="173"/>
        <v>613468.79999999993</v>
      </c>
      <c r="V858" s="95">
        <f t="shared" si="177"/>
        <v>210504</v>
      </c>
      <c r="W858" s="95">
        <f t="shared" si="178"/>
        <v>1172660.0457599997</v>
      </c>
      <c r="X858" s="95">
        <f t="shared" si="174"/>
        <v>56180362.445759989</v>
      </c>
      <c r="Y858" s="9" t="s">
        <v>2659</v>
      </c>
      <c r="Z858" s="16">
        <v>0</v>
      </c>
      <c r="AA858" s="16">
        <v>0</v>
      </c>
      <c r="AB858" s="16">
        <v>0</v>
      </c>
      <c r="AC858" s="53">
        <f t="shared" si="175"/>
        <v>56180362.445759989</v>
      </c>
      <c r="AD858" s="55"/>
    </row>
    <row r="859" spans="1:30" s="6" customFormat="1" ht="93.75" customHeight="1" x14ac:dyDescent="0.25">
      <c r="A859" s="51">
        <f>IF(OR(D859=0,D859=""),"",COUNTA($D$471:D859))</f>
        <v>369</v>
      </c>
      <c r="B859" s="9" t="s">
        <v>2141</v>
      </c>
      <c r="C859" s="11" t="s">
        <v>1931</v>
      </c>
      <c r="D859" s="16">
        <v>1967</v>
      </c>
      <c r="E859" s="95">
        <v>4353.88</v>
      </c>
      <c r="F859" s="95">
        <v>2727.7</v>
      </c>
      <c r="G859" s="95">
        <v>1040.2</v>
      </c>
      <c r="H859" s="9" t="s">
        <v>729</v>
      </c>
      <c r="I859" s="9"/>
      <c r="J859" s="9"/>
      <c r="K859" s="9"/>
      <c r="L859" s="95">
        <v>2459942.2000000002</v>
      </c>
      <c r="M859" s="95">
        <v>5255133.16</v>
      </c>
      <c r="N859" s="95"/>
      <c r="O859" s="95">
        <v>3722567.4</v>
      </c>
      <c r="P859" s="95">
        <v>2142108.96</v>
      </c>
      <c r="Q859" s="95"/>
      <c r="R859" s="95"/>
      <c r="S859" s="95">
        <v>1293102.3600000001</v>
      </c>
      <c r="T859" s="95"/>
      <c r="U859" s="95">
        <v>444095.76</v>
      </c>
      <c r="V859" s="95"/>
      <c r="W859" s="95">
        <f t="shared" si="178"/>
        <v>327782.72657599993</v>
      </c>
      <c r="X859" s="95">
        <f t="shared" si="174"/>
        <v>15644732.566575998</v>
      </c>
      <c r="Y859" s="9" t="s">
        <v>2659</v>
      </c>
      <c r="Z859" s="16">
        <v>0</v>
      </c>
      <c r="AA859" s="16">
        <v>0</v>
      </c>
      <c r="AB859" s="16">
        <v>0</v>
      </c>
      <c r="AC859" s="53">
        <f t="shared" si="175"/>
        <v>15644732.566575998</v>
      </c>
      <c r="AD859" s="55"/>
    </row>
    <row r="860" spans="1:30" s="6" customFormat="1" ht="93.75" customHeight="1" x14ac:dyDescent="0.25">
      <c r="A860" s="51">
        <f>IF(OR(D860=0,D860=""),"",COUNTA($D$471:D860))</f>
        <v>370</v>
      </c>
      <c r="B860" s="9" t="s">
        <v>2142</v>
      </c>
      <c r="C860" s="11" t="s">
        <v>1932</v>
      </c>
      <c r="D860" s="16">
        <v>1968</v>
      </c>
      <c r="E860" s="95">
        <v>4353.88</v>
      </c>
      <c r="F860" s="95">
        <v>2717.8</v>
      </c>
      <c r="G860" s="95">
        <v>880.1</v>
      </c>
      <c r="H860" s="9" t="s">
        <v>729</v>
      </c>
      <c r="I860" s="9"/>
      <c r="J860" s="9"/>
      <c r="K860" s="9"/>
      <c r="L860" s="95">
        <v>2459942.2000000002</v>
      </c>
      <c r="M860" s="95">
        <v>5255133.16</v>
      </c>
      <c r="N860" s="95"/>
      <c r="O860" s="95">
        <v>3722567.4</v>
      </c>
      <c r="P860" s="95">
        <v>2142108.96</v>
      </c>
      <c r="Q860" s="95"/>
      <c r="R860" s="95"/>
      <c r="S860" s="95">
        <v>1293102.3600000001</v>
      </c>
      <c r="T860" s="95"/>
      <c r="U860" s="95">
        <v>444095.76</v>
      </c>
      <c r="V860" s="95"/>
      <c r="W860" s="95">
        <f t="shared" si="178"/>
        <v>327782.72657599993</v>
      </c>
      <c r="X860" s="95">
        <f t="shared" si="174"/>
        <v>15644732.566575998</v>
      </c>
      <c r="Y860" s="9" t="s">
        <v>2659</v>
      </c>
      <c r="Z860" s="16">
        <v>0</v>
      </c>
      <c r="AA860" s="16">
        <v>0</v>
      </c>
      <c r="AB860" s="16">
        <v>0</v>
      </c>
      <c r="AC860" s="53">
        <f t="shared" si="175"/>
        <v>15644732.566575998</v>
      </c>
      <c r="AD860" s="55"/>
    </row>
    <row r="861" spans="1:30" s="6" customFormat="1" ht="93.75" customHeight="1" x14ac:dyDescent="0.25">
      <c r="A861" s="51">
        <f>IF(OR(D861=0,D861=""),"",COUNTA($D$471:D861))</f>
        <v>371</v>
      </c>
      <c r="B861" s="9" t="s">
        <v>1041</v>
      </c>
      <c r="C861" s="11" t="s">
        <v>438</v>
      </c>
      <c r="D861" s="16">
        <v>1970</v>
      </c>
      <c r="E861" s="95">
        <v>3526.5</v>
      </c>
      <c r="F861" s="95">
        <v>2679.9</v>
      </c>
      <c r="G861" s="95">
        <v>0</v>
      </c>
      <c r="H861" s="9" t="s">
        <v>729</v>
      </c>
      <c r="I861" s="9"/>
      <c r="J861" s="9"/>
      <c r="K861" s="9"/>
      <c r="L861" s="95">
        <f>565*E861</f>
        <v>1992472.5</v>
      </c>
      <c r="M861" s="95">
        <f>1207*E861</f>
        <v>4256485.5</v>
      </c>
      <c r="N861" s="95">
        <f>484*E861</f>
        <v>1706826</v>
      </c>
      <c r="O861" s="95">
        <f>855*E861</f>
        <v>3015157.5</v>
      </c>
      <c r="P861" s="95">
        <f>492*E861</f>
        <v>1735038</v>
      </c>
      <c r="Q861" s="95"/>
      <c r="R861" s="95">
        <f>2338*E861</f>
        <v>8244957</v>
      </c>
      <c r="S861" s="95">
        <f>297*E861</f>
        <v>1047370.5</v>
      </c>
      <c r="T861" s="95">
        <f>2771*E861</f>
        <v>9771931.5</v>
      </c>
      <c r="U861" s="95">
        <f>102*E861</f>
        <v>359703</v>
      </c>
      <c r="V861" s="95">
        <f>35*E861</f>
        <v>123427.5</v>
      </c>
      <c r="W861" s="95">
        <f t="shared" si="178"/>
        <v>687580.74809999997</v>
      </c>
      <c r="X861" s="95">
        <f t="shared" si="174"/>
        <v>32940949.748100001</v>
      </c>
      <c r="Y861" s="9" t="s">
        <v>2659</v>
      </c>
      <c r="Z861" s="16">
        <v>0</v>
      </c>
      <c r="AA861" s="16">
        <v>0</v>
      </c>
      <c r="AB861" s="16">
        <v>0</v>
      </c>
      <c r="AC861" s="53">
        <f t="shared" si="175"/>
        <v>32940949.748100001</v>
      </c>
      <c r="AD861" s="55"/>
    </row>
    <row r="862" spans="1:30" s="6" customFormat="1" ht="93.75" customHeight="1" x14ac:dyDescent="0.25">
      <c r="A862" s="51">
        <f>IF(OR(D862=0,D862=""),"",COUNTA($D$471:D862))</f>
        <v>372</v>
      </c>
      <c r="B862" s="9" t="s">
        <v>2384</v>
      </c>
      <c r="C862" s="11" t="s">
        <v>2249</v>
      </c>
      <c r="D862" s="16">
        <v>1965</v>
      </c>
      <c r="E862" s="95">
        <v>4658.8999999999996</v>
      </c>
      <c r="F862" s="95">
        <v>3510.2</v>
      </c>
      <c r="G862" s="95">
        <v>0</v>
      </c>
      <c r="H862" s="9" t="s">
        <v>729</v>
      </c>
      <c r="I862" s="9"/>
      <c r="J862" s="9"/>
      <c r="K862" s="9"/>
      <c r="L862" s="95">
        <f>565*E862</f>
        <v>2632278.5</v>
      </c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>
        <f t="shared" si="174"/>
        <v>2632278.5</v>
      </c>
      <c r="Y862" s="9" t="s">
        <v>2659</v>
      </c>
      <c r="Z862" s="16">
        <v>0</v>
      </c>
      <c r="AA862" s="16">
        <v>0</v>
      </c>
      <c r="AB862" s="16">
        <v>0</v>
      </c>
      <c r="AC862" s="53">
        <f t="shared" si="175"/>
        <v>2632278.5</v>
      </c>
      <c r="AD862" s="55"/>
    </row>
    <row r="863" spans="1:30" s="6" customFormat="1" ht="93.75" customHeight="1" x14ac:dyDescent="0.25">
      <c r="A863" s="51">
        <f>IF(OR(D863=0,D863=""),"",COUNTA($D$471:D863))</f>
        <v>373</v>
      </c>
      <c r="B863" s="9" t="s">
        <v>1750</v>
      </c>
      <c r="C863" s="11" t="s">
        <v>1567</v>
      </c>
      <c r="D863" s="16">
        <v>1991</v>
      </c>
      <c r="E863" s="95">
        <v>5432.3</v>
      </c>
      <c r="F863" s="95">
        <v>3813</v>
      </c>
      <c r="G863" s="95">
        <v>0</v>
      </c>
      <c r="H863" s="9" t="s">
        <v>732</v>
      </c>
      <c r="I863" s="9"/>
      <c r="J863" s="9"/>
      <c r="K863" s="9"/>
      <c r="L863" s="95"/>
      <c r="M863" s="95"/>
      <c r="N863" s="95"/>
      <c r="O863" s="95"/>
      <c r="P863" s="95"/>
      <c r="Q863" s="95"/>
      <c r="R863" s="95">
        <f>876*E863</f>
        <v>4758694.8</v>
      </c>
      <c r="S863" s="95"/>
      <c r="T863" s="95"/>
      <c r="U863" s="95"/>
      <c r="V863" s="95"/>
      <c r="W863" s="95"/>
      <c r="X863" s="95">
        <f t="shared" si="174"/>
        <v>4758694.8</v>
      </c>
      <c r="Y863" s="9" t="s">
        <v>2659</v>
      </c>
      <c r="Z863" s="16">
        <v>0</v>
      </c>
      <c r="AA863" s="16">
        <v>0</v>
      </c>
      <c r="AB863" s="16">
        <v>0</v>
      </c>
      <c r="AC863" s="53">
        <f t="shared" si="175"/>
        <v>4758694.8</v>
      </c>
      <c r="AD863" s="55"/>
    </row>
    <row r="864" spans="1:30" s="6" customFormat="1" ht="93.75" customHeight="1" x14ac:dyDescent="0.25">
      <c r="A864" s="51">
        <f>IF(OR(D864=0,D864=""),"",COUNTA($D$471:D864))</f>
        <v>374</v>
      </c>
      <c r="B864" s="9" t="s">
        <v>1079</v>
      </c>
      <c r="C864" s="11" t="s">
        <v>76</v>
      </c>
      <c r="D864" s="16">
        <v>1970</v>
      </c>
      <c r="E864" s="95">
        <v>5079</v>
      </c>
      <c r="F864" s="95">
        <v>4099</v>
      </c>
      <c r="G864" s="95">
        <v>980</v>
      </c>
      <c r="H864" s="9" t="s">
        <v>729</v>
      </c>
      <c r="I864" s="9"/>
      <c r="J864" s="9"/>
      <c r="K864" s="9"/>
      <c r="L864" s="95">
        <f>565*E864</f>
        <v>2869635</v>
      </c>
      <c r="M864" s="95">
        <f>1207*E864</f>
        <v>6130353</v>
      </c>
      <c r="N864" s="95">
        <f>484*E864</f>
        <v>2458236</v>
      </c>
      <c r="O864" s="95">
        <f>855*E864</f>
        <v>4342545</v>
      </c>
      <c r="P864" s="95">
        <f>492*E864</f>
        <v>2498868</v>
      </c>
      <c r="Q864" s="95"/>
      <c r="R864" s="95"/>
      <c r="S864" s="95">
        <f>297*E864</f>
        <v>1508463</v>
      </c>
      <c r="T864" s="95"/>
      <c r="U864" s="95">
        <f>102*E864</f>
        <v>518058</v>
      </c>
      <c r="V864" s="95">
        <f>35*E864</f>
        <v>177765</v>
      </c>
      <c r="W864" s="95">
        <f>(L864+M864+N864+O864+P864+Q864+R864+S864+T864+U864)*0.0214</f>
        <v>434979.78119999997</v>
      </c>
      <c r="X864" s="95">
        <f t="shared" si="174"/>
        <v>20938902.781199999</v>
      </c>
      <c r="Y864" s="9" t="s">
        <v>2659</v>
      </c>
      <c r="Z864" s="16">
        <v>0</v>
      </c>
      <c r="AA864" s="16">
        <v>0</v>
      </c>
      <c r="AB864" s="16">
        <v>0</v>
      </c>
      <c r="AC864" s="53">
        <f t="shared" si="175"/>
        <v>20938902.781199999</v>
      </c>
      <c r="AD864" s="55"/>
    </row>
    <row r="865" spans="1:30" s="6" customFormat="1" ht="93.75" customHeight="1" x14ac:dyDescent="0.25">
      <c r="A865" s="51">
        <f>IF(OR(D865=0,D865=""),"",COUNTA($D$471:D865))</f>
        <v>375</v>
      </c>
      <c r="B865" s="9" t="s">
        <v>1080</v>
      </c>
      <c r="C865" s="11" t="s">
        <v>439</v>
      </c>
      <c r="D865" s="16">
        <v>1970</v>
      </c>
      <c r="E865" s="95">
        <v>4119.1000000000004</v>
      </c>
      <c r="F865" s="95">
        <v>3304.2</v>
      </c>
      <c r="G865" s="95">
        <v>39.799999999999997</v>
      </c>
      <c r="H865" s="9" t="s">
        <v>729</v>
      </c>
      <c r="I865" s="9"/>
      <c r="J865" s="9"/>
      <c r="K865" s="9"/>
      <c r="L865" s="95">
        <f>565*E865</f>
        <v>2327291.5</v>
      </c>
      <c r="M865" s="95">
        <f>1207*E865</f>
        <v>4971753.7</v>
      </c>
      <c r="N865" s="95">
        <f>484*E865</f>
        <v>1993644.4000000001</v>
      </c>
      <c r="O865" s="95">
        <f>855*E865</f>
        <v>3521830.5000000005</v>
      </c>
      <c r="P865" s="95">
        <f>492*E865</f>
        <v>2026597.2000000002</v>
      </c>
      <c r="Q865" s="95"/>
      <c r="R865" s="95">
        <f>2338*E865</f>
        <v>9630455.8000000007</v>
      </c>
      <c r="S865" s="95">
        <f>297*E865</f>
        <v>1223372.7000000002</v>
      </c>
      <c r="T865" s="95">
        <f>2771*E865</f>
        <v>11414026.100000001</v>
      </c>
      <c r="U865" s="95">
        <f>102*E865</f>
        <v>420148.2</v>
      </c>
      <c r="V865" s="95">
        <f>35*E865</f>
        <v>144168.5</v>
      </c>
      <c r="W865" s="95">
        <f>(L865+M865+N865+O865+P865+Q865+R865+S865+T865+U865)*0.0214</f>
        <v>803123.17014000018</v>
      </c>
      <c r="X865" s="95">
        <f t="shared" si="174"/>
        <v>38476411.770140007</v>
      </c>
      <c r="Y865" s="9" t="s">
        <v>2659</v>
      </c>
      <c r="Z865" s="16">
        <v>0</v>
      </c>
      <c r="AA865" s="16">
        <v>0</v>
      </c>
      <c r="AB865" s="16">
        <v>0</v>
      </c>
      <c r="AC865" s="53">
        <f t="shared" si="175"/>
        <v>38476411.770140007</v>
      </c>
      <c r="AD865" s="55"/>
    </row>
    <row r="866" spans="1:30" s="6" customFormat="1" ht="93.75" customHeight="1" x14ac:dyDescent="0.25">
      <c r="A866" s="51">
        <f>IF(OR(D866=0,D866=""),"",COUNTA($D$471:D866))</f>
        <v>376</v>
      </c>
      <c r="B866" s="9" t="s">
        <v>1082</v>
      </c>
      <c r="C866" s="11" t="s">
        <v>75</v>
      </c>
      <c r="D866" s="16">
        <v>1970</v>
      </c>
      <c r="E866" s="95">
        <v>4196.3</v>
      </c>
      <c r="F866" s="95">
        <v>3663.9</v>
      </c>
      <c r="G866" s="95">
        <v>170.3</v>
      </c>
      <c r="H866" s="68" t="s">
        <v>730</v>
      </c>
      <c r="I866" s="9"/>
      <c r="J866" s="9"/>
      <c r="K866" s="9"/>
      <c r="L866" s="95">
        <f>431*E866</f>
        <v>1808605.3</v>
      </c>
      <c r="M866" s="95">
        <f>1021*E866</f>
        <v>4284422.3</v>
      </c>
      <c r="N866" s="95">
        <f>426*E866</f>
        <v>1787623.8</v>
      </c>
      <c r="O866" s="95">
        <f>353*E866</f>
        <v>1481293.9000000001</v>
      </c>
      <c r="P866" s="95">
        <f>303*E866</f>
        <v>1271478.9000000001</v>
      </c>
      <c r="Q866" s="95"/>
      <c r="R866" s="95"/>
      <c r="S866" s="95"/>
      <c r="T866" s="95">
        <f>1609*E866</f>
        <v>6751846.7000000002</v>
      </c>
      <c r="U866" s="95">
        <f>80*E866</f>
        <v>335704</v>
      </c>
      <c r="V866" s="95">
        <f>34*E866</f>
        <v>142674.20000000001</v>
      </c>
      <c r="W866" s="95">
        <f>(L866+M866+N866+O866+P866+Q866+R866+S866+T866+U866)*0.0214</f>
        <v>379228.86285999994</v>
      </c>
      <c r="X866" s="95">
        <f t="shared" si="174"/>
        <v>18242877.962859999</v>
      </c>
      <c r="Y866" s="9" t="s">
        <v>2659</v>
      </c>
      <c r="Z866" s="16">
        <v>0</v>
      </c>
      <c r="AA866" s="16">
        <v>0</v>
      </c>
      <c r="AB866" s="16">
        <v>0</v>
      </c>
      <c r="AC866" s="53">
        <f t="shared" si="175"/>
        <v>18242877.962859999</v>
      </c>
      <c r="AD866" s="55"/>
    </row>
    <row r="867" spans="1:30" s="6" customFormat="1" ht="93.75" customHeight="1" x14ac:dyDescent="0.25">
      <c r="A867" s="51">
        <f>IF(OR(D867=0,D867=""),"",COUNTA($D$471:D867))</f>
        <v>377</v>
      </c>
      <c r="B867" s="9" t="s">
        <v>1094</v>
      </c>
      <c r="C867" s="11" t="s">
        <v>441</v>
      </c>
      <c r="D867" s="16">
        <v>1970</v>
      </c>
      <c r="E867" s="95">
        <v>4458.5</v>
      </c>
      <c r="F867" s="95">
        <v>3080.1</v>
      </c>
      <c r="G867" s="95">
        <v>0</v>
      </c>
      <c r="H867" s="9" t="s">
        <v>729</v>
      </c>
      <c r="I867" s="9"/>
      <c r="J867" s="9"/>
      <c r="K867" s="9"/>
      <c r="L867" s="95">
        <f t="shared" ref="L867:L874" si="179">565*E867</f>
        <v>2519052.5</v>
      </c>
      <c r="M867" s="95">
        <f>1207*E867</f>
        <v>5381409.5</v>
      </c>
      <c r="N867" s="95">
        <f>484*E867</f>
        <v>2157914</v>
      </c>
      <c r="O867" s="95">
        <f>855*E867</f>
        <v>3812017.5</v>
      </c>
      <c r="P867" s="95">
        <f>492*E867</f>
        <v>2193582</v>
      </c>
      <c r="Q867" s="95"/>
      <c r="R867" s="95">
        <f>2338*E867</f>
        <v>10423973</v>
      </c>
      <c r="S867" s="95">
        <f>297*E867</f>
        <v>1324174.5</v>
      </c>
      <c r="T867" s="95">
        <f>2771*E867</f>
        <v>12354503.5</v>
      </c>
      <c r="U867" s="95">
        <f>102*E867</f>
        <v>454767</v>
      </c>
      <c r="V867" s="95">
        <f>35*E867</f>
        <v>156047.5</v>
      </c>
      <c r="W867" s="95">
        <f>(L867+M867+N867+O867+P867+Q867+R867+S867+T867+U867)*0.0214</f>
        <v>869297.82089999993</v>
      </c>
      <c r="X867" s="95">
        <f t="shared" si="174"/>
        <v>41646738.820900001</v>
      </c>
      <c r="Y867" s="9" t="s">
        <v>2659</v>
      </c>
      <c r="Z867" s="16">
        <v>0</v>
      </c>
      <c r="AA867" s="16">
        <v>0</v>
      </c>
      <c r="AB867" s="16">
        <v>0</v>
      </c>
      <c r="AC867" s="53">
        <f t="shared" si="175"/>
        <v>41646738.820900001</v>
      </c>
      <c r="AD867" s="55"/>
    </row>
    <row r="868" spans="1:30" s="6" customFormat="1" ht="93.75" customHeight="1" x14ac:dyDescent="0.25">
      <c r="A868" s="51">
        <f>IF(OR(D868=0,D868=""),"",COUNTA($D$471:D868))</f>
        <v>378</v>
      </c>
      <c r="B868" s="9" t="s">
        <v>2534</v>
      </c>
      <c r="C868" s="11" t="s">
        <v>2456</v>
      </c>
      <c r="D868" s="16">
        <v>1966</v>
      </c>
      <c r="E868" s="95">
        <v>4723.6000000000004</v>
      </c>
      <c r="F868" s="95">
        <v>3223.7</v>
      </c>
      <c r="G868" s="95">
        <v>0</v>
      </c>
      <c r="H868" s="9" t="s">
        <v>729</v>
      </c>
      <c r="I868" s="9"/>
      <c r="J868" s="9"/>
      <c r="K868" s="9"/>
      <c r="L868" s="95">
        <f t="shared" si="179"/>
        <v>2668834</v>
      </c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>
        <f t="shared" si="174"/>
        <v>2668834</v>
      </c>
      <c r="Y868" s="9" t="s">
        <v>2659</v>
      </c>
      <c r="Z868" s="16">
        <v>0</v>
      </c>
      <c r="AA868" s="16">
        <v>0</v>
      </c>
      <c r="AB868" s="16">
        <v>0</v>
      </c>
      <c r="AC868" s="53">
        <f t="shared" si="175"/>
        <v>2668834</v>
      </c>
      <c r="AD868" s="55"/>
    </row>
    <row r="869" spans="1:30" s="6" customFormat="1" ht="93.75" customHeight="1" x14ac:dyDescent="0.25">
      <c r="A869" s="51">
        <f>IF(OR(D869=0,D869=""),"",COUNTA($D$471:D869))</f>
        <v>379</v>
      </c>
      <c r="B869" s="9" t="s">
        <v>1096</v>
      </c>
      <c r="C869" s="11" t="s">
        <v>442</v>
      </c>
      <c r="D869" s="16">
        <v>1970</v>
      </c>
      <c r="E869" s="95">
        <v>4397.3</v>
      </c>
      <c r="F869" s="95">
        <v>3046.5</v>
      </c>
      <c r="G869" s="95">
        <v>0</v>
      </c>
      <c r="H869" s="9" t="s">
        <v>729</v>
      </c>
      <c r="I869" s="9"/>
      <c r="J869" s="9"/>
      <c r="K869" s="9"/>
      <c r="L869" s="95">
        <f t="shared" si="179"/>
        <v>2484474.5</v>
      </c>
      <c r="M869" s="95">
        <f t="shared" ref="M869:M874" si="180">1207*E869</f>
        <v>5307541.1000000006</v>
      </c>
      <c r="N869" s="95">
        <f>484*E869</f>
        <v>2128293.2000000002</v>
      </c>
      <c r="O869" s="95">
        <f t="shared" ref="O869:O874" si="181">855*E869</f>
        <v>3759691.5</v>
      </c>
      <c r="P869" s="95">
        <f t="shared" ref="P869:P874" si="182">492*E869</f>
        <v>2163471.6</v>
      </c>
      <c r="Q869" s="95"/>
      <c r="R869" s="95">
        <f t="shared" ref="R869:R874" si="183">2338*E869</f>
        <v>10280887.4</v>
      </c>
      <c r="S869" s="95">
        <f t="shared" ref="S869:S874" si="184">297*E869</f>
        <v>1305998.1000000001</v>
      </c>
      <c r="T869" s="95">
        <f t="shared" ref="T869:T874" si="185">2771*E869</f>
        <v>12184918.300000001</v>
      </c>
      <c r="U869" s="95">
        <f t="shared" ref="U869:U874" si="186">102*E869</f>
        <v>448524.60000000003</v>
      </c>
      <c r="V869" s="95">
        <f>35*E869</f>
        <v>153905.5</v>
      </c>
      <c r="W869" s="95">
        <f t="shared" ref="W869:W874" si="187">(L869+M869+N869+O869+P869+Q869+R869+S869+T869+U869)*0.0214</f>
        <v>857365.32642000006</v>
      </c>
      <c r="X869" s="95">
        <f t="shared" si="174"/>
        <v>41075071.126420006</v>
      </c>
      <c r="Y869" s="9" t="s">
        <v>2659</v>
      </c>
      <c r="Z869" s="16">
        <v>0</v>
      </c>
      <c r="AA869" s="16">
        <v>0</v>
      </c>
      <c r="AB869" s="16">
        <v>0</v>
      </c>
      <c r="AC869" s="53">
        <f t="shared" si="175"/>
        <v>41075071.126420006</v>
      </c>
      <c r="AD869" s="55"/>
    </row>
    <row r="870" spans="1:30" s="6" customFormat="1" ht="93.75" customHeight="1" x14ac:dyDescent="0.25">
      <c r="A870" s="51">
        <f>IF(OR(D870=0,D870=""),"",COUNTA($D$471:D870))</f>
        <v>380</v>
      </c>
      <c r="B870" s="9" t="s">
        <v>1115</v>
      </c>
      <c r="C870" s="11" t="s">
        <v>443</v>
      </c>
      <c r="D870" s="16">
        <v>1970</v>
      </c>
      <c r="E870" s="95">
        <v>3586.6</v>
      </c>
      <c r="F870" s="95">
        <v>1985</v>
      </c>
      <c r="G870" s="95">
        <v>674.3</v>
      </c>
      <c r="H870" s="9" t="s">
        <v>729</v>
      </c>
      <c r="I870" s="9"/>
      <c r="J870" s="9"/>
      <c r="K870" s="9"/>
      <c r="L870" s="95">
        <f t="shared" si="179"/>
        <v>2026429</v>
      </c>
      <c r="M870" s="95">
        <f t="shared" si="180"/>
        <v>4329026.2</v>
      </c>
      <c r="N870" s="95">
        <f>484*E870</f>
        <v>1735914.4</v>
      </c>
      <c r="O870" s="95">
        <f t="shared" si="181"/>
        <v>3066543</v>
      </c>
      <c r="P870" s="95">
        <f t="shared" si="182"/>
        <v>1764607.2</v>
      </c>
      <c r="Q870" s="95"/>
      <c r="R870" s="95">
        <f t="shared" si="183"/>
        <v>8385470.7999999998</v>
      </c>
      <c r="S870" s="95">
        <f t="shared" si="184"/>
        <v>1065220.2</v>
      </c>
      <c r="T870" s="95">
        <f t="shared" si="185"/>
        <v>9938468.5999999996</v>
      </c>
      <c r="U870" s="95">
        <f t="shared" si="186"/>
        <v>365833.2</v>
      </c>
      <c r="V870" s="95">
        <f>35*E870</f>
        <v>125531</v>
      </c>
      <c r="W870" s="95">
        <f t="shared" si="187"/>
        <v>699298.76963999995</v>
      </c>
      <c r="X870" s="95">
        <f t="shared" si="174"/>
        <v>33502342.369639996</v>
      </c>
      <c r="Y870" s="9" t="s">
        <v>2659</v>
      </c>
      <c r="Z870" s="16">
        <v>0</v>
      </c>
      <c r="AA870" s="16">
        <v>0</v>
      </c>
      <c r="AB870" s="16">
        <v>0</v>
      </c>
      <c r="AC870" s="53">
        <f t="shared" si="175"/>
        <v>33502342.369639996</v>
      </c>
      <c r="AD870" s="55"/>
    </row>
    <row r="871" spans="1:30" s="6" customFormat="1" ht="93.75" customHeight="1" x14ac:dyDescent="0.25">
      <c r="A871" s="51">
        <f>IF(OR(D871=0,D871=""),"",COUNTA($D$471:D871))</f>
        <v>381</v>
      </c>
      <c r="B871" s="9" t="s">
        <v>1121</v>
      </c>
      <c r="C871" s="66" t="s">
        <v>444</v>
      </c>
      <c r="D871" s="69">
        <v>1970</v>
      </c>
      <c r="E871" s="67">
        <v>4397.3</v>
      </c>
      <c r="F871" s="67">
        <v>2719.1</v>
      </c>
      <c r="G871" s="67">
        <v>0</v>
      </c>
      <c r="H871" s="9" t="s">
        <v>729</v>
      </c>
      <c r="I871" s="74"/>
      <c r="J871" s="74"/>
      <c r="K871" s="9"/>
      <c r="L871" s="95">
        <f t="shared" si="179"/>
        <v>2484474.5</v>
      </c>
      <c r="M871" s="95">
        <f t="shared" si="180"/>
        <v>5307541.1000000006</v>
      </c>
      <c r="N871" s="95"/>
      <c r="O871" s="95">
        <f t="shared" si="181"/>
        <v>3759691.5</v>
      </c>
      <c r="P871" s="95">
        <f t="shared" si="182"/>
        <v>2163471.6</v>
      </c>
      <c r="Q871" s="95"/>
      <c r="R871" s="95">
        <f t="shared" si="183"/>
        <v>10280887.4</v>
      </c>
      <c r="S871" s="95">
        <f t="shared" si="184"/>
        <v>1305998.1000000001</v>
      </c>
      <c r="T871" s="95">
        <f t="shared" si="185"/>
        <v>12184918.300000001</v>
      </c>
      <c r="U871" s="95">
        <f t="shared" si="186"/>
        <v>448524.60000000003</v>
      </c>
      <c r="V871" s="95"/>
      <c r="W871" s="95">
        <f t="shared" si="187"/>
        <v>811819.85193999996</v>
      </c>
      <c r="X871" s="95">
        <f t="shared" si="174"/>
        <v>38747326.95194</v>
      </c>
      <c r="Y871" s="9" t="s">
        <v>2659</v>
      </c>
      <c r="Z871" s="16">
        <v>0</v>
      </c>
      <c r="AA871" s="16">
        <v>0</v>
      </c>
      <c r="AB871" s="16">
        <v>0</v>
      </c>
      <c r="AC871" s="53">
        <f t="shared" si="175"/>
        <v>38747326.95194</v>
      </c>
      <c r="AD871" s="55"/>
    </row>
    <row r="872" spans="1:30" s="6" customFormat="1" ht="93.75" customHeight="1" x14ac:dyDescent="0.25">
      <c r="A872" s="51">
        <f>IF(OR(D872=0,D872=""),"",COUNTA($D$471:D872))</f>
        <v>382</v>
      </c>
      <c r="B872" s="9" t="s">
        <v>1171</v>
      </c>
      <c r="C872" s="66" t="s">
        <v>445</v>
      </c>
      <c r="D872" s="69">
        <v>1970</v>
      </c>
      <c r="E872" s="67">
        <v>3641.3</v>
      </c>
      <c r="F872" s="67">
        <v>2745.8</v>
      </c>
      <c r="G872" s="67">
        <v>0</v>
      </c>
      <c r="H872" s="9" t="s">
        <v>729</v>
      </c>
      <c r="I872" s="74"/>
      <c r="J872" s="74"/>
      <c r="K872" s="9"/>
      <c r="L872" s="95">
        <f t="shared" si="179"/>
        <v>2057334.5</v>
      </c>
      <c r="M872" s="95">
        <f t="shared" si="180"/>
        <v>4395049.1000000006</v>
      </c>
      <c r="N872" s="95">
        <f>484*E872</f>
        <v>1762389.2000000002</v>
      </c>
      <c r="O872" s="95">
        <f t="shared" si="181"/>
        <v>3113311.5</v>
      </c>
      <c r="P872" s="95">
        <f t="shared" si="182"/>
        <v>1791519.6</v>
      </c>
      <c r="Q872" s="95"/>
      <c r="R872" s="95">
        <f t="shared" si="183"/>
        <v>8513359.4000000004</v>
      </c>
      <c r="S872" s="95">
        <f t="shared" si="184"/>
        <v>1081466.1000000001</v>
      </c>
      <c r="T872" s="95">
        <f t="shared" si="185"/>
        <v>10090042.300000001</v>
      </c>
      <c r="U872" s="95">
        <f t="shared" si="186"/>
        <v>371412.60000000003</v>
      </c>
      <c r="V872" s="95">
        <f>35*E872</f>
        <v>127445.5</v>
      </c>
      <c r="W872" s="95">
        <f t="shared" si="187"/>
        <v>709963.92402000003</v>
      </c>
      <c r="X872" s="95">
        <f t="shared" si="174"/>
        <v>34013293.724020004</v>
      </c>
      <c r="Y872" s="9" t="s">
        <v>2659</v>
      </c>
      <c r="Z872" s="16">
        <v>0</v>
      </c>
      <c r="AA872" s="16">
        <v>0</v>
      </c>
      <c r="AB872" s="16">
        <v>0</v>
      </c>
      <c r="AC872" s="53">
        <f t="shared" si="175"/>
        <v>34013293.724020004</v>
      </c>
      <c r="AD872" s="55"/>
    </row>
    <row r="873" spans="1:30" s="6" customFormat="1" ht="93.75" customHeight="1" x14ac:dyDescent="0.25">
      <c r="A873" s="51">
        <f>IF(OR(D873=0,D873=""),"",COUNTA($D$471:D873))</f>
        <v>383</v>
      </c>
      <c r="B873" s="9" t="s">
        <v>1192</v>
      </c>
      <c r="C873" s="66" t="s">
        <v>446</v>
      </c>
      <c r="D873" s="69">
        <v>1970</v>
      </c>
      <c r="E873" s="67">
        <v>5830.6</v>
      </c>
      <c r="F873" s="67">
        <v>4339.2</v>
      </c>
      <c r="G873" s="67">
        <v>168.4</v>
      </c>
      <c r="H873" s="9" t="s">
        <v>729</v>
      </c>
      <c r="I873" s="74"/>
      <c r="J873" s="74"/>
      <c r="K873" s="9"/>
      <c r="L873" s="95">
        <f t="shared" si="179"/>
        <v>3294289</v>
      </c>
      <c r="M873" s="95">
        <f t="shared" si="180"/>
        <v>7037534.2000000002</v>
      </c>
      <c r="N873" s="95">
        <f>484*E873</f>
        <v>2822010.4000000004</v>
      </c>
      <c r="O873" s="95">
        <f t="shared" si="181"/>
        <v>4985163</v>
      </c>
      <c r="P873" s="95">
        <f t="shared" si="182"/>
        <v>2868655.2</v>
      </c>
      <c r="Q873" s="95"/>
      <c r="R873" s="95">
        <f t="shared" si="183"/>
        <v>13631942.800000001</v>
      </c>
      <c r="S873" s="95">
        <f t="shared" si="184"/>
        <v>1731688.2000000002</v>
      </c>
      <c r="T873" s="95">
        <f t="shared" si="185"/>
        <v>16156592.600000001</v>
      </c>
      <c r="U873" s="95">
        <f t="shared" si="186"/>
        <v>594721.20000000007</v>
      </c>
      <c r="V873" s="95">
        <f>35*E873</f>
        <v>204071</v>
      </c>
      <c r="W873" s="95">
        <f t="shared" si="187"/>
        <v>1136823.5672400002</v>
      </c>
      <c r="X873" s="95">
        <f t="shared" si="174"/>
        <v>54463491.167240009</v>
      </c>
      <c r="Y873" s="9" t="s">
        <v>2659</v>
      </c>
      <c r="Z873" s="16">
        <v>0</v>
      </c>
      <c r="AA873" s="16">
        <v>0</v>
      </c>
      <c r="AB873" s="16">
        <v>0</v>
      </c>
      <c r="AC873" s="53">
        <f t="shared" si="175"/>
        <v>54463491.167240009</v>
      </c>
      <c r="AD873" s="55"/>
    </row>
    <row r="874" spans="1:30" s="6" customFormat="1" ht="93.75" customHeight="1" x14ac:dyDescent="0.25">
      <c r="A874" s="51">
        <f>IF(OR(D874=0,D874=""),"",COUNTA($D$471:D874))</f>
        <v>384</v>
      </c>
      <c r="B874" s="9" t="s">
        <v>1210</v>
      </c>
      <c r="C874" s="11" t="s">
        <v>447</v>
      </c>
      <c r="D874" s="16">
        <v>1970</v>
      </c>
      <c r="E874" s="95">
        <v>5822.1</v>
      </c>
      <c r="F874" s="95">
        <v>4348.1000000000004</v>
      </c>
      <c r="G874" s="95">
        <v>111.3</v>
      </c>
      <c r="H874" s="9" t="s">
        <v>729</v>
      </c>
      <c r="I874" s="9"/>
      <c r="J874" s="9"/>
      <c r="K874" s="9"/>
      <c r="L874" s="95">
        <f t="shared" si="179"/>
        <v>3289486.5</v>
      </c>
      <c r="M874" s="95">
        <f t="shared" si="180"/>
        <v>7027274.7000000002</v>
      </c>
      <c r="N874" s="95">
        <f>484*E874</f>
        <v>2817896.4000000004</v>
      </c>
      <c r="O874" s="95">
        <f t="shared" si="181"/>
        <v>4977895.5</v>
      </c>
      <c r="P874" s="95">
        <f t="shared" si="182"/>
        <v>2864473.2</v>
      </c>
      <c r="Q874" s="95"/>
      <c r="R874" s="95">
        <f t="shared" si="183"/>
        <v>13612069.800000001</v>
      </c>
      <c r="S874" s="95">
        <f t="shared" si="184"/>
        <v>1729163.7000000002</v>
      </c>
      <c r="T874" s="95">
        <f t="shared" si="185"/>
        <v>16133039.100000001</v>
      </c>
      <c r="U874" s="95">
        <f t="shared" si="186"/>
        <v>593854.20000000007</v>
      </c>
      <c r="V874" s="95">
        <f>35*E874</f>
        <v>203773.5</v>
      </c>
      <c r="W874" s="95">
        <f t="shared" si="187"/>
        <v>1135166.2763400001</v>
      </c>
      <c r="X874" s="95">
        <f t="shared" si="174"/>
        <v>54384092.876340009</v>
      </c>
      <c r="Y874" s="9" t="s">
        <v>2659</v>
      </c>
      <c r="Z874" s="16">
        <v>0</v>
      </c>
      <c r="AA874" s="16">
        <v>0</v>
      </c>
      <c r="AB874" s="16">
        <v>0</v>
      </c>
      <c r="AC874" s="53">
        <f t="shared" si="175"/>
        <v>54384092.876340009</v>
      </c>
      <c r="AD874" s="55"/>
    </row>
    <row r="875" spans="1:30" s="6" customFormat="1" ht="93.75" customHeight="1" x14ac:dyDescent="0.25">
      <c r="A875" s="51">
        <f>IF(OR(D875=0,D875=""),"",COUNTA($D$471:D875))</f>
        <v>385</v>
      </c>
      <c r="B875" s="9" t="s">
        <v>2143</v>
      </c>
      <c r="C875" s="11" t="s">
        <v>2037</v>
      </c>
      <c r="D875" s="16">
        <v>1961</v>
      </c>
      <c r="E875" s="95">
        <v>341.2</v>
      </c>
      <c r="F875" s="95">
        <v>321.10000000000002</v>
      </c>
      <c r="G875" s="95">
        <v>0</v>
      </c>
      <c r="H875" s="9" t="s">
        <v>725</v>
      </c>
      <c r="I875" s="9"/>
      <c r="J875" s="9"/>
      <c r="K875" s="9"/>
      <c r="L875" s="95"/>
      <c r="M875" s="95"/>
      <c r="N875" s="95"/>
      <c r="O875" s="95"/>
      <c r="P875" s="95"/>
      <c r="Q875" s="95"/>
      <c r="R875" s="95"/>
      <c r="S875" s="95"/>
      <c r="T875" s="95">
        <f>4807*E875</f>
        <v>1640148.4</v>
      </c>
      <c r="U875" s="95"/>
      <c r="V875" s="95"/>
      <c r="W875" s="95"/>
      <c r="X875" s="95">
        <f t="shared" si="174"/>
        <v>1640148.4</v>
      </c>
      <c r="Y875" s="9" t="s">
        <v>2659</v>
      </c>
      <c r="Z875" s="16">
        <v>0</v>
      </c>
      <c r="AA875" s="16">
        <v>0</v>
      </c>
      <c r="AB875" s="16">
        <v>0</v>
      </c>
      <c r="AC875" s="53">
        <f t="shared" si="175"/>
        <v>1640148.4</v>
      </c>
      <c r="AD875" s="55"/>
    </row>
    <row r="876" spans="1:30" s="6" customFormat="1" ht="93.75" customHeight="1" x14ac:dyDescent="0.25">
      <c r="A876" s="51">
        <f>IF(OR(D876=0,D876=""),"",COUNTA($D$471:D876))</f>
        <v>386</v>
      </c>
      <c r="B876" s="9" t="s">
        <v>2144</v>
      </c>
      <c r="C876" s="11" t="s">
        <v>2038</v>
      </c>
      <c r="D876" s="16">
        <v>1991</v>
      </c>
      <c r="E876" s="95">
        <v>7431.5</v>
      </c>
      <c r="F876" s="95">
        <v>5080.8999999999996</v>
      </c>
      <c r="G876" s="95">
        <v>787</v>
      </c>
      <c r="H876" s="9" t="s">
        <v>730</v>
      </c>
      <c r="I876" s="9"/>
      <c r="J876" s="9"/>
      <c r="K876" s="9"/>
      <c r="L876" s="95"/>
      <c r="M876" s="95"/>
      <c r="N876" s="95"/>
      <c r="O876" s="95"/>
      <c r="P876" s="95"/>
      <c r="Q876" s="95"/>
      <c r="R876" s="95">
        <f>876*E876</f>
        <v>6509994</v>
      </c>
      <c r="S876" s="95"/>
      <c r="T876" s="95"/>
      <c r="U876" s="95"/>
      <c r="V876" s="95"/>
      <c r="W876" s="95"/>
      <c r="X876" s="95">
        <f t="shared" si="174"/>
        <v>6509994</v>
      </c>
      <c r="Y876" s="9" t="s">
        <v>2659</v>
      </c>
      <c r="Z876" s="16">
        <v>0</v>
      </c>
      <c r="AA876" s="16">
        <v>0</v>
      </c>
      <c r="AB876" s="16">
        <v>0</v>
      </c>
      <c r="AC876" s="53">
        <f t="shared" si="175"/>
        <v>6509994</v>
      </c>
      <c r="AD876" s="55"/>
    </row>
    <row r="877" spans="1:30" s="6" customFormat="1" ht="93.75" customHeight="1" x14ac:dyDescent="0.25">
      <c r="A877" s="51">
        <f>IF(OR(D877=0,D877=""),"",COUNTA($D$471:D877))</f>
        <v>387</v>
      </c>
      <c r="B877" s="9" t="s">
        <v>1774</v>
      </c>
      <c r="C877" s="11" t="s">
        <v>1645</v>
      </c>
      <c r="D877" s="16">
        <v>1989</v>
      </c>
      <c r="E877" s="95">
        <v>9685.6</v>
      </c>
      <c r="F877" s="95">
        <v>7760.4</v>
      </c>
      <c r="G877" s="95">
        <v>27.5</v>
      </c>
      <c r="H877" s="9" t="s">
        <v>732</v>
      </c>
      <c r="I877" s="9"/>
      <c r="J877" s="9"/>
      <c r="K877" s="9"/>
      <c r="L877" s="95"/>
      <c r="M877" s="95"/>
      <c r="N877" s="95"/>
      <c r="O877" s="95"/>
      <c r="P877" s="95"/>
      <c r="Q877" s="95"/>
      <c r="R877" s="95">
        <f>876*E877</f>
        <v>8484585.5999999996</v>
      </c>
      <c r="S877" s="95"/>
      <c r="T877" s="95"/>
      <c r="U877" s="95"/>
      <c r="V877" s="95"/>
      <c r="W877" s="95"/>
      <c r="X877" s="95">
        <f t="shared" si="174"/>
        <v>8484585.5999999996</v>
      </c>
      <c r="Y877" s="9" t="s">
        <v>2659</v>
      </c>
      <c r="Z877" s="16">
        <v>0</v>
      </c>
      <c r="AA877" s="16">
        <v>0</v>
      </c>
      <c r="AB877" s="16">
        <v>0</v>
      </c>
      <c r="AC877" s="53">
        <f t="shared" si="175"/>
        <v>8484585.5999999996</v>
      </c>
      <c r="AD877" s="55"/>
    </row>
    <row r="878" spans="1:30" s="6" customFormat="1" ht="93.75" customHeight="1" x14ac:dyDescent="0.25">
      <c r="A878" s="51">
        <f>IF(OR(D878=0,D878=""),"",COUNTA($D$471:D878))</f>
        <v>388</v>
      </c>
      <c r="B878" s="9" t="s">
        <v>2145</v>
      </c>
      <c r="C878" s="11" t="s">
        <v>2040</v>
      </c>
      <c r="D878" s="16">
        <v>1981</v>
      </c>
      <c r="E878" s="95">
        <v>4095.5</v>
      </c>
      <c r="F878" s="95">
        <v>2004.9</v>
      </c>
      <c r="G878" s="95">
        <v>1171.3</v>
      </c>
      <c r="H878" s="9" t="s">
        <v>729</v>
      </c>
      <c r="I878" s="9"/>
      <c r="J878" s="9"/>
      <c r="K878" s="9"/>
      <c r="L878" s="95"/>
      <c r="M878" s="95"/>
      <c r="N878" s="95"/>
      <c r="O878" s="95"/>
      <c r="P878" s="95"/>
      <c r="Q878" s="95"/>
      <c r="R878" s="95">
        <f>2338*E878</f>
        <v>9575279</v>
      </c>
      <c r="S878" s="95"/>
      <c r="T878" s="95"/>
      <c r="U878" s="95"/>
      <c r="V878" s="95"/>
      <c r="W878" s="95"/>
      <c r="X878" s="95">
        <f t="shared" si="174"/>
        <v>9575279</v>
      </c>
      <c r="Y878" s="9" t="s">
        <v>2659</v>
      </c>
      <c r="Z878" s="16">
        <v>0</v>
      </c>
      <c r="AA878" s="16">
        <v>0</v>
      </c>
      <c r="AB878" s="16">
        <v>0</v>
      </c>
      <c r="AC878" s="53">
        <f t="shared" si="175"/>
        <v>9575279</v>
      </c>
      <c r="AD878" s="55"/>
    </row>
    <row r="879" spans="1:30" s="6" customFormat="1" ht="93.75" customHeight="1" x14ac:dyDescent="0.25">
      <c r="A879" s="51">
        <f>IF(OR(D879=0,D879=""),"",COUNTA($D$471:D879))</f>
        <v>389</v>
      </c>
      <c r="B879" s="9" t="s">
        <v>2146</v>
      </c>
      <c r="C879" s="11" t="s">
        <v>700</v>
      </c>
      <c r="D879" s="16">
        <v>1975</v>
      </c>
      <c r="E879" s="95">
        <v>4573.5</v>
      </c>
      <c r="F879" s="95">
        <v>3422.2</v>
      </c>
      <c r="G879" s="95">
        <v>118.3</v>
      </c>
      <c r="H879" s="9" t="s">
        <v>729</v>
      </c>
      <c r="I879" s="9"/>
      <c r="J879" s="9"/>
      <c r="K879" s="9"/>
      <c r="L879" s="95"/>
      <c r="M879" s="95"/>
      <c r="N879" s="95"/>
      <c r="O879" s="95"/>
      <c r="P879" s="95"/>
      <c r="Q879" s="95"/>
      <c r="R879" s="95">
        <f>2338*E879</f>
        <v>10692843</v>
      </c>
      <c r="S879" s="95"/>
      <c r="T879" s="95"/>
      <c r="U879" s="95"/>
      <c r="V879" s="95"/>
      <c r="W879" s="95"/>
      <c r="X879" s="95">
        <f t="shared" si="174"/>
        <v>10692843</v>
      </c>
      <c r="Y879" s="9" t="s">
        <v>2659</v>
      </c>
      <c r="Z879" s="16">
        <v>0</v>
      </c>
      <c r="AA879" s="16">
        <v>0</v>
      </c>
      <c r="AB879" s="16">
        <v>0</v>
      </c>
      <c r="AC879" s="53">
        <f t="shared" si="175"/>
        <v>10692843</v>
      </c>
      <c r="AD879" s="55"/>
    </row>
    <row r="880" spans="1:30" s="6" customFormat="1" ht="93.75" customHeight="1" x14ac:dyDescent="0.25">
      <c r="A880" s="51">
        <f>IF(OR(D880=0,D880=""),"",COUNTA($D$471:D880))</f>
        <v>390</v>
      </c>
      <c r="B880" s="9" t="s">
        <v>1255</v>
      </c>
      <c r="C880" s="11" t="s">
        <v>245</v>
      </c>
      <c r="D880" s="16">
        <v>1995</v>
      </c>
      <c r="E880" s="95">
        <v>6163</v>
      </c>
      <c r="F880" s="95">
        <v>4941.1000000000004</v>
      </c>
      <c r="G880" s="95">
        <v>0</v>
      </c>
      <c r="H880" s="9" t="s">
        <v>734</v>
      </c>
      <c r="I880" s="9"/>
      <c r="J880" s="9"/>
      <c r="K880" s="9"/>
      <c r="L880" s="95"/>
      <c r="M880" s="95"/>
      <c r="N880" s="95"/>
      <c r="O880" s="95"/>
      <c r="P880" s="95"/>
      <c r="Q880" s="95"/>
      <c r="R880" s="95">
        <f>876*E880</f>
        <v>5398788</v>
      </c>
      <c r="S880" s="95"/>
      <c r="T880" s="95"/>
      <c r="U880" s="95"/>
      <c r="V880" s="95"/>
      <c r="W880" s="95"/>
      <c r="X880" s="95">
        <f t="shared" si="174"/>
        <v>5398788</v>
      </c>
      <c r="Y880" s="9" t="s">
        <v>2659</v>
      </c>
      <c r="Z880" s="16">
        <v>0</v>
      </c>
      <c r="AA880" s="16">
        <v>0</v>
      </c>
      <c r="AB880" s="16">
        <v>0</v>
      </c>
      <c r="AC880" s="53">
        <f t="shared" si="175"/>
        <v>5398788</v>
      </c>
      <c r="AD880" s="55"/>
    </row>
    <row r="881" spans="1:30" s="6" customFormat="1" ht="93.75" customHeight="1" x14ac:dyDescent="0.25">
      <c r="A881" s="51">
        <f>IF(OR(D881=0,D881=""),"",COUNTA($D$471:D881))</f>
        <v>391</v>
      </c>
      <c r="B881" s="9" t="s">
        <v>1235</v>
      </c>
      <c r="C881" s="11" t="s">
        <v>77</v>
      </c>
      <c r="D881" s="16">
        <v>1970</v>
      </c>
      <c r="E881" s="95">
        <v>4715.5</v>
      </c>
      <c r="F881" s="95">
        <v>995.3</v>
      </c>
      <c r="G881" s="95">
        <v>202.3</v>
      </c>
      <c r="H881" s="9" t="s">
        <v>729</v>
      </c>
      <c r="I881" s="9"/>
      <c r="J881" s="9"/>
      <c r="K881" s="9"/>
      <c r="L881" s="95">
        <f>565*E881</f>
        <v>2664257.5</v>
      </c>
      <c r="M881" s="95">
        <f>1207*E881</f>
        <v>5691608.5</v>
      </c>
      <c r="N881" s="95">
        <f>484*E881</f>
        <v>2282302</v>
      </c>
      <c r="O881" s="95">
        <f>855*E881</f>
        <v>4031752.5</v>
      </c>
      <c r="P881" s="95">
        <f>492*E881</f>
        <v>2320026</v>
      </c>
      <c r="Q881" s="95"/>
      <c r="R881" s="67"/>
      <c r="S881" s="95">
        <f>297*E881</f>
        <v>1400503.5</v>
      </c>
      <c r="T881" s="67"/>
      <c r="U881" s="95">
        <f>102*E881</f>
        <v>480981</v>
      </c>
      <c r="V881" s="95">
        <f>35*E881</f>
        <v>165042.5</v>
      </c>
      <c r="W881" s="95">
        <f>(L881+M881+N881+O881+P881+Q881+R881+S881+T881+U881)*0.0214</f>
        <v>403848.62339999998</v>
      </c>
      <c r="X881" s="95">
        <f t="shared" si="174"/>
        <v>19440322.123399999</v>
      </c>
      <c r="Y881" s="9" t="s">
        <v>2659</v>
      </c>
      <c r="Z881" s="16">
        <v>0</v>
      </c>
      <c r="AA881" s="16">
        <v>0</v>
      </c>
      <c r="AB881" s="16">
        <v>0</v>
      </c>
      <c r="AC881" s="53">
        <f t="shared" si="175"/>
        <v>19440322.123399999</v>
      </c>
      <c r="AD881" s="55"/>
    </row>
    <row r="882" spans="1:30" s="6" customFormat="1" ht="93.75" customHeight="1" x14ac:dyDescent="0.25">
      <c r="A882" s="51">
        <f>IF(OR(D882=0,D882=""),"",COUNTA($D$471:D882))</f>
        <v>392</v>
      </c>
      <c r="B882" s="9" t="s">
        <v>2385</v>
      </c>
      <c r="C882" s="11" t="s">
        <v>448</v>
      </c>
      <c r="D882" s="16">
        <v>1970</v>
      </c>
      <c r="E882" s="95">
        <v>7831.2</v>
      </c>
      <c r="F882" s="95">
        <v>5794.2</v>
      </c>
      <c r="G882" s="95">
        <v>0</v>
      </c>
      <c r="H882" s="9" t="s">
        <v>729</v>
      </c>
      <c r="I882" s="9"/>
      <c r="J882" s="9"/>
      <c r="K882" s="9"/>
      <c r="L882" s="95">
        <f>565*E882</f>
        <v>4424628</v>
      </c>
      <c r="M882" s="95">
        <f>1207*E882</f>
        <v>9452258.4000000004</v>
      </c>
      <c r="N882" s="95"/>
      <c r="O882" s="95">
        <f>855*E882</f>
        <v>6695676</v>
      </c>
      <c r="P882" s="95">
        <f>492*E882</f>
        <v>3852950.4</v>
      </c>
      <c r="Q882" s="95"/>
      <c r="R882" s="95"/>
      <c r="S882" s="95">
        <f>297*E882</f>
        <v>2325866.4</v>
      </c>
      <c r="T882" s="95">
        <f>2771*E882</f>
        <v>21700255.199999999</v>
      </c>
      <c r="U882" s="95">
        <f>102*E882</f>
        <v>798782.4</v>
      </c>
      <c r="V882" s="95"/>
      <c r="W882" s="95">
        <f>(L882+M882+N882+O882+P882+Q882+R882+S882+T882+U882)*0.0214</f>
        <v>1053958.9195199998</v>
      </c>
      <c r="X882" s="95">
        <f t="shared" si="174"/>
        <v>50304375.719519988</v>
      </c>
      <c r="Y882" s="9" t="s">
        <v>2659</v>
      </c>
      <c r="Z882" s="16">
        <v>0</v>
      </c>
      <c r="AA882" s="16">
        <v>0</v>
      </c>
      <c r="AB882" s="16">
        <v>0</v>
      </c>
      <c r="AC882" s="53">
        <f t="shared" si="175"/>
        <v>50304375.719519988</v>
      </c>
      <c r="AD882" s="55"/>
    </row>
    <row r="883" spans="1:30" s="6" customFormat="1" ht="93.75" customHeight="1" x14ac:dyDescent="0.25">
      <c r="A883" s="51">
        <f>IF(OR(D883=0,D883=""),"",COUNTA($D$471:D883))</f>
        <v>393</v>
      </c>
      <c r="B883" s="9" t="s">
        <v>1274</v>
      </c>
      <c r="C883" s="11" t="s">
        <v>74</v>
      </c>
      <c r="D883" s="16">
        <v>1970</v>
      </c>
      <c r="E883" s="95">
        <v>5926.7</v>
      </c>
      <c r="F883" s="95">
        <v>4292.3</v>
      </c>
      <c r="G883" s="95">
        <v>62.6</v>
      </c>
      <c r="H883" s="9" t="s">
        <v>729</v>
      </c>
      <c r="I883" s="9"/>
      <c r="J883" s="9"/>
      <c r="K883" s="9"/>
      <c r="L883" s="95">
        <f>565*E883</f>
        <v>3348585.5</v>
      </c>
      <c r="M883" s="95">
        <f>1207*E883</f>
        <v>7153526.8999999994</v>
      </c>
      <c r="N883" s="95">
        <f>484*E883</f>
        <v>2868522.8</v>
      </c>
      <c r="O883" s="95">
        <f>855*E883</f>
        <v>5067328.5</v>
      </c>
      <c r="P883" s="95">
        <f>492*E883</f>
        <v>2915936.4</v>
      </c>
      <c r="Q883" s="95"/>
      <c r="R883" s="95"/>
      <c r="S883" s="95">
        <f>297*E883</f>
        <v>1760229.9</v>
      </c>
      <c r="T883" s="95">
        <f>2771*E883</f>
        <v>16422885.699999999</v>
      </c>
      <c r="U883" s="95">
        <f>102*E883</f>
        <v>604523.4</v>
      </c>
      <c r="V883" s="95">
        <f>35*E883</f>
        <v>207434.5</v>
      </c>
      <c r="W883" s="95">
        <f>(L883+M883+N883+O883+P883+Q883+R883+S883+T883+U883)*0.0214</f>
        <v>859028.9367399998</v>
      </c>
      <c r="X883" s="95">
        <f t="shared" si="174"/>
        <v>41208002.53673999</v>
      </c>
      <c r="Y883" s="9" t="s">
        <v>2659</v>
      </c>
      <c r="Z883" s="16">
        <v>0</v>
      </c>
      <c r="AA883" s="16">
        <v>0</v>
      </c>
      <c r="AB883" s="16">
        <v>0</v>
      </c>
      <c r="AC883" s="53">
        <f t="shared" si="175"/>
        <v>41208002.53673999</v>
      </c>
      <c r="AD883" s="55"/>
    </row>
    <row r="884" spans="1:30" s="6" customFormat="1" ht="93.75" customHeight="1" x14ac:dyDescent="0.25">
      <c r="A884" s="51" t="str">
        <f>IF(OR(D884=0,D884=""),"",COUNTA($D$471:D884))</f>
        <v/>
      </c>
      <c r="B884" s="51"/>
      <c r="C884" s="11"/>
      <c r="D884" s="16"/>
      <c r="E884" s="54">
        <f>SUM(E614:E883)</f>
        <v>1620359.2100000004</v>
      </c>
      <c r="F884" s="54">
        <f>SUM(F614:F883)</f>
        <v>1160514.6399999987</v>
      </c>
      <c r="G884" s="54">
        <f>SUM(G614:G883)</f>
        <v>77287.290000000023</v>
      </c>
      <c r="H884" s="9"/>
      <c r="I884" s="9"/>
      <c r="J884" s="9"/>
      <c r="K884" s="9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"/>
      <c r="X884" s="54">
        <f>SUM(X614:X883)</f>
        <v>4779576327.8802786</v>
      </c>
      <c r="Y884" s="54"/>
      <c r="Z884" s="54">
        <v>0</v>
      </c>
      <c r="AA884" s="56">
        <v>0</v>
      </c>
      <c r="AB884" s="56">
        <v>0</v>
      </c>
      <c r="AC884" s="54">
        <f>SUM(AC614:AC883)</f>
        <v>4811869291.2202787</v>
      </c>
      <c r="AD884" s="55"/>
    </row>
    <row r="885" spans="1:30" s="6" customFormat="1" ht="93.75" customHeight="1" x14ac:dyDescent="0.25">
      <c r="A885" s="51" t="str">
        <f>IF(OR(D885=0,D885=""),"",COUNTA($D$471:D885))</f>
        <v/>
      </c>
      <c r="B885" s="51"/>
      <c r="C885" s="52" t="s">
        <v>2686</v>
      </c>
      <c r="D885" s="16"/>
      <c r="E885" s="95"/>
      <c r="F885" s="95"/>
      <c r="G885" s="95"/>
      <c r="H885" s="9"/>
      <c r="I885" s="9"/>
      <c r="J885" s="9"/>
      <c r="K885" s="9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"/>
      <c r="X885" s="53"/>
      <c r="Y885" s="53"/>
      <c r="Z885" s="53"/>
      <c r="AA885" s="53"/>
      <c r="AB885" s="53"/>
      <c r="AC885" s="53"/>
      <c r="AD885" s="55"/>
    </row>
    <row r="886" spans="1:30" s="6" customFormat="1" ht="93.75" customHeight="1" x14ac:dyDescent="0.25">
      <c r="A886" s="51">
        <f>IF(OR(D886=0,D886=""),"",COUNTA($D$471:D886))</f>
        <v>394</v>
      </c>
      <c r="B886" s="9" t="s">
        <v>2147</v>
      </c>
      <c r="C886" s="11" t="s">
        <v>1903</v>
      </c>
      <c r="D886" s="16">
        <v>1991</v>
      </c>
      <c r="E886" s="95">
        <v>3196.6</v>
      </c>
      <c r="F886" s="95">
        <v>1563</v>
      </c>
      <c r="G886" s="95">
        <v>383.93</v>
      </c>
      <c r="H886" s="9" t="s">
        <v>729</v>
      </c>
      <c r="I886" s="9"/>
      <c r="J886" s="9"/>
      <c r="K886" s="9"/>
      <c r="L886" s="95">
        <f>565*E886</f>
        <v>1806079</v>
      </c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"/>
      <c r="X886" s="95">
        <f t="shared" ref="X886:X908" si="188">L886+M886+N886+O886+P886+Q886+R886+S886+T886+U886+V886+W886</f>
        <v>1806079</v>
      </c>
      <c r="Y886" s="9" t="s">
        <v>2659</v>
      </c>
      <c r="Z886" s="16">
        <v>0</v>
      </c>
      <c r="AA886" s="16">
        <v>0</v>
      </c>
      <c r="AB886" s="16">
        <v>0</v>
      </c>
      <c r="AC886" s="53">
        <f t="shared" ref="AC886:AC908" si="189">X886-(Z886+AA886+AB886)</f>
        <v>1806079</v>
      </c>
      <c r="AD886" s="55"/>
    </row>
    <row r="887" spans="1:30" s="6" customFormat="1" ht="93.75" customHeight="1" x14ac:dyDescent="0.25">
      <c r="A887" s="51">
        <f>IF(OR(D887=0,D887=""),"",COUNTA($D$471:D887))</f>
        <v>395</v>
      </c>
      <c r="B887" s="9" t="s">
        <v>2588</v>
      </c>
      <c r="C887" s="11" t="s">
        <v>2587</v>
      </c>
      <c r="D887" s="16">
        <v>1994</v>
      </c>
      <c r="E887" s="95">
        <v>1262</v>
      </c>
      <c r="F887" s="95">
        <v>639.29999999999995</v>
      </c>
      <c r="G887" s="95">
        <v>602.70000000000005</v>
      </c>
      <c r="H887" s="9" t="s">
        <v>729</v>
      </c>
      <c r="I887" s="9"/>
      <c r="J887" s="9"/>
      <c r="K887" s="9"/>
      <c r="L887" s="95"/>
      <c r="M887" s="95"/>
      <c r="N887" s="95"/>
      <c r="O887" s="95"/>
      <c r="P887" s="95"/>
      <c r="Q887" s="95"/>
      <c r="R887" s="95">
        <f>2338*E887</f>
        <v>2950556</v>
      </c>
      <c r="S887" s="95"/>
      <c r="T887" s="95"/>
      <c r="U887" s="95"/>
      <c r="V887" s="95"/>
      <c r="W887" s="9"/>
      <c r="X887" s="95">
        <f t="shared" si="188"/>
        <v>2950556</v>
      </c>
      <c r="Y887" s="9" t="s">
        <v>2659</v>
      </c>
      <c r="Z887" s="16">
        <v>0</v>
      </c>
      <c r="AA887" s="16">
        <v>0</v>
      </c>
      <c r="AB887" s="16">
        <v>0</v>
      </c>
      <c r="AC887" s="53">
        <f t="shared" si="189"/>
        <v>2950556</v>
      </c>
      <c r="AD887" s="55"/>
    </row>
    <row r="888" spans="1:30" s="6" customFormat="1" ht="93.75" customHeight="1" x14ac:dyDescent="0.25">
      <c r="A888" s="51">
        <f>IF(OR(D888=0,D888=""),"",COUNTA($D$471:D888))</f>
        <v>396</v>
      </c>
      <c r="B888" s="9" t="s">
        <v>2542</v>
      </c>
      <c r="C888" s="11" t="s">
        <v>2518</v>
      </c>
      <c r="D888" s="16">
        <v>1991</v>
      </c>
      <c r="E888" s="95">
        <v>4937</v>
      </c>
      <c r="F888" s="95">
        <v>3483.9</v>
      </c>
      <c r="G888" s="95">
        <v>640.9</v>
      </c>
      <c r="H888" s="9" t="s">
        <v>729</v>
      </c>
      <c r="I888" s="9"/>
      <c r="J888" s="9"/>
      <c r="K888" s="9"/>
      <c r="L888" s="95"/>
      <c r="M888" s="95"/>
      <c r="N888" s="95"/>
      <c r="O888" s="95"/>
      <c r="P888" s="95">
        <f>492*E888</f>
        <v>2429004</v>
      </c>
      <c r="Q888" s="95"/>
      <c r="R888" s="95">
        <f>2338*E888</f>
        <v>11542706</v>
      </c>
      <c r="S888" s="95"/>
      <c r="T888" s="95"/>
      <c r="U888" s="95"/>
      <c r="V888" s="95"/>
      <c r="W888" s="9"/>
      <c r="X888" s="95">
        <f t="shared" si="188"/>
        <v>13971710</v>
      </c>
      <c r="Y888" s="9" t="s">
        <v>2659</v>
      </c>
      <c r="Z888" s="16">
        <v>0</v>
      </c>
      <c r="AA888" s="16">
        <v>0</v>
      </c>
      <c r="AB888" s="16">
        <v>0</v>
      </c>
      <c r="AC888" s="53">
        <f t="shared" si="189"/>
        <v>13971710</v>
      </c>
      <c r="AD888" s="55"/>
    </row>
    <row r="889" spans="1:30" s="6" customFormat="1" ht="93.75" customHeight="1" x14ac:dyDescent="0.25">
      <c r="A889" s="51">
        <f>IF(OR(D889=0,D889=""),"",COUNTA($D$471:D889))</f>
        <v>397</v>
      </c>
      <c r="B889" s="9" t="s">
        <v>2541</v>
      </c>
      <c r="C889" s="11" t="s">
        <v>2519</v>
      </c>
      <c r="D889" s="16">
        <v>1982</v>
      </c>
      <c r="E889" s="95">
        <v>2864.3</v>
      </c>
      <c r="F889" s="95">
        <v>1835.3</v>
      </c>
      <c r="G889" s="95">
        <v>138</v>
      </c>
      <c r="H889" s="9" t="s">
        <v>727</v>
      </c>
      <c r="I889" s="9"/>
      <c r="J889" s="9"/>
      <c r="K889" s="9"/>
      <c r="L889" s="95"/>
      <c r="M889" s="95"/>
      <c r="N889" s="95"/>
      <c r="O889" s="95"/>
      <c r="P889" s="95">
        <f>556*E889</f>
        <v>1592550.8</v>
      </c>
      <c r="Q889" s="95"/>
      <c r="R889" s="95">
        <f>5074*E889</f>
        <v>14533458.200000001</v>
      </c>
      <c r="S889" s="95"/>
      <c r="T889" s="95"/>
      <c r="U889" s="95"/>
      <c r="V889" s="95"/>
      <c r="W889" s="9"/>
      <c r="X889" s="95">
        <f t="shared" si="188"/>
        <v>16126009.000000002</v>
      </c>
      <c r="Y889" s="9" t="s">
        <v>2659</v>
      </c>
      <c r="Z889" s="16">
        <v>0</v>
      </c>
      <c r="AA889" s="16">
        <v>0</v>
      </c>
      <c r="AB889" s="16">
        <v>0</v>
      </c>
      <c r="AC889" s="53">
        <f t="shared" si="189"/>
        <v>16126009.000000002</v>
      </c>
      <c r="AD889" s="55"/>
    </row>
    <row r="890" spans="1:30" s="6" customFormat="1" ht="93.75" customHeight="1" x14ac:dyDescent="0.25">
      <c r="A890" s="51">
        <f>IF(OR(D890=0,D890=""),"",COUNTA($D$471:D890))</f>
        <v>398</v>
      </c>
      <c r="B890" s="9" t="s">
        <v>2386</v>
      </c>
      <c r="C890" s="11" t="s">
        <v>2236</v>
      </c>
      <c r="D890" s="16">
        <v>1970</v>
      </c>
      <c r="E890" s="95">
        <v>1599.2</v>
      </c>
      <c r="F890" s="95">
        <v>1105.2</v>
      </c>
      <c r="G890" s="95">
        <v>320.5</v>
      </c>
      <c r="H890" s="9" t="s">
        <v>727</v>
      </c>
      <c r="I890" s="9"/>
      <c r="J890" s="9"/>
      <c r="K890" s="9"/>
      <c r="L890" s="95"/>
      <c r="M890" s="95"/>
      <c r="N890" s="95"/>
      <c r="O890" s="95"/>
      <c r="P890" s="95"/>
      <c r="Q890" s="95"/>
      <c r="R890" s="95">
        <f>5074*E890</f>
        <v>8114340.7999999998</v>
      </c>
      <c r="S890" s="95"/>
      <c r="T890" s="95">
        <f>4807*E890</f>
        <v>7687354.4000000004</v>
      </c>
      <c r="U890" s="95"/>
      <c r="V890" s="95"/>
      <c r="W890" s="9"/>
      <c r="X890" s="95">
        <f t="shared" si="188"/>
        <v>15801695.199999999</v>
      </c>
      <c r="Y890" s="9" t="s">
        <v>2659</v>
      </c>
      <c r="Z890" s="16">
        <v>0</v>
      </c>
      <c r="AA890" s="16">
        <v>0</v>
      </c>
      <c r="AB890" s="16">
        <v>0</v>
      </c>
      <c r="AC890" s="53">
        <f t="shared" si="189"/>
        <v>15801695.199999999</v>
      </c>
      <c r="AD890" s="55"/>
    </row>
    <row r="891" spans="1:30" s="6" customFormat="1" ht="93.75" customHeight="1" x14ac:dyDescent="0.25">
      <c r="A891" s="51">
        <f>IF(OR(D891=0,D891=""),"",COUNTA($D$471:D891))</f>
        <v>399</v>
      </c>
      <c r="B891" s="9" t="s">
        <v>2446</v>
      </c>
      <c r="C891" s="11" t="s">
        <v>2302</v>
      </c>
      <c r="D891" s="16">
        <v>1974</v>
      </c>
      <c r="E891" s="95">
        <v>420.3</v>
      </c>
      <c r="F891" s="95">
        <v>375.4</v>
      </c>
      <c r="G891" s="95">
        <v>0</v>
      </c>
      <c r="H891" s="9" t="s">
        <v>725</v>
      </c>
      <c r="I891" s="9"/>
      <c r="J891" s="9"/>
      <c r="K891" s="9"/>
      <c r="L891" s="95"/>
      <c r="M891" s="95"/>
      <c r="N891" s="95"/>
      <c r="O891" s="95"/>
      <c r="P891" s="95"/>
      <c r="Q891" s="95"/>
      <c r="R891" s="95">
        <f>5074*E891</f>
        <v>2132602.2000000002</v>
      </c>
      <c r="S891" s="95"/>
      <c r="T891" s="95">
        <f>4807*E891</f>
        <v>2020382.1</v>
      </c>
      <c r="U891" s="95"/>
      <c r="V891" s="95"/>
      <c r="W891" s="9"/>
      <c r="X891" s="95">
        <f t="shared" si="188"/>
        <v>4152984.3000000003</v>
      </c>
      <c r="Y891" s="9" t="s">
        <v>2659</v>
      </c>
      <c r="Z891" s="16">
        <v>0</v>
      </c>
      <c r="AA891" s="16">
        <v>0</v>
      </c>
      <c r="AB891" s="16">
        <v>0</v>
      </c>
      <c r="AC891" s="53">
        <f t="shared" si="189"/>
        <v>4152984.3000000003</v>
      </c>
      <c r="AD891" s="55"/>
    </row>
    <row r="892" spans="1:30" s="6" customFormat="1" ht="93.75" customHeight="1" x14ac:dyDescent="0.25">
      <c r="A892" s="51">
        <f>IF(OR(D892=0,D892=""),"",COUNTA($D$471:D892))</f>
        <v>400</v>
      </c>
      <c r="B892" s="9" t="s">
        <v>2447</v>
      </c>
      <c r="C892" s="11" t="s">
        <v>2303</v>
      </c>
      <c r="D892" s="16">
        <v>1974</v>
      </c>
      <c r="E892" s="95">
        <v>420.2</v>
      </c>
      <c r="F892" s="95">
        <v>375.6</v>
      </c>
      <c r="G892" s="95">
        <v>0</v>
      </c>
      <c r="H892" s="9" t="s">
        <v>725</v>
      </c>
      <c r="I892" s="9"/>
      <c r="J892" s="9"/>
      <c r="K892" s="9"/>
      <c r="L892" s="95"/>
      <c r="M892" s="95"/>
      <c r="N892" s="95"/>
      <c r="O892" s="95"/>
      <c r="P892" s="95"/>
      <c r="Q892" s="95"/>
      <c r="R892" s="95">
        <f>5074*E892</f>
        <v>2132094.7999999998</v>
      </c>
      <c r="S892" s="95"/>
      <c r="T892" s="95">
        <f>4807*E892</f>
        <v>2019901.4</v>
      </c>
      <c r="U892" s="95"/>
      <c r="V892" s="95"/>
      <c r="W892" s="9"/>
      <c r="X892" s="95">
        <f t="shared" si="188"/>
        <v>4151996.1999999997</v>
      </c>
      <c r="Y892" s="9" t="s">
        <v>2659</v>
      </c>
      <c r="Z892" s="16">
        <v>0</v>
      </c>
      <c r="AA892" s="16">
        <v>0</v>
      </c>
      <c r="AB892" s="16">
        <v>0</v>
      </c>
      <c r="AC892" s="53">
        <f t="shared" si="189"/>
        <v>4151996.1999999997</v>
      </c>
      <c r="AD892" s="55"/>
    </row>
    <row r="893" spans="1:30" s="6" customFormat="1" ht="93.75" customHeight="1" x14ac:dyDescent="0.25">
      <c r="A893" s="51">
        <f>IF(OR(D893=0,D893=""),"",COUNTA($D$471:D893))</f>
        <v>401</v>
      </c>
      <c r="B893" s="9" t="s">
        <v>2448</v>
      </c>
      <c r="C893" s="11" t="s">
        <v>2304</v>
      </c>
      <c r="D893" s="16">
        <v>1994</v>
      </c>
      <c r="E893" s="95">
        <v>1274.7</v>
      </c>
      <c r="F893" s="95">
        <v>804.2</v>
      </c>
      <c r="G893" s="95">
        <v>470.7</v>
      </c>
      <c r="H893" s="9" t="s">
        <v>729</v>
      </c>
      <c r="I893" s="9"/>
      <c r="J893" s="9"/>
      <c r="K893" s="9"/>
      <c r="L893" s="95"/>
      <c r="M893" s="95"/>
      <c r="N893" s="95"/>
      <c r="O893" s="95"/>
      <c r="P893" s="95"/>
      <c r="Q893" s="95"/>
      <c r="R893" s="95"/>
      <c r="S893" s="95"/>
      <c r="T893" s="95">
        <f>2771*E893</f>
        <v>3532193.7</v>
      </c>
      <c r="U893" s="95"/>
      <c r="V893" s="95"/>
      <c r="W893" s="9"/>
      <c r="X893" s="95">
        <f t="shared" si="188"/>
        <v>3532193.7</v>
      </c>
      <c r="Y893" s="9" t="s">
        <v>2659</v>
      </c>
      <c r="Z893" s="16">
        <v>0</v>
      </c>
      <c r="AA893" s="16">
        <v>0</v>
      </c>
      <c r="AB893" s="16">
        <v>0</v>
      </c>
      <c r="AC893" s="53">
        <f t="shared" si="189"/>
        <v>3532193.7</v>
      </c>
      <c r="AD893" s="55"/>
    </row>
    <row r="894" spans="1:30" s="6" customFormat="1" ht="93.75" customHeight="1" x14ac:dyDescent="0.25">
      <c r="A894" s="51">
        <f>IF(OR(D894=0,D894=""),"",COUNTA($D$471:D894))</f>
        <v>402</v>
      </c>
      <c r="B894" s="9" t="s">
        <v>2387</v>
      </c>
      <c r="C894" s="11" t="s">
        <v>2238</v>
      </c>
      <c r="D894" s="16">
        <v>1994</v>
      </c>
      <c r="E894" s="95">
        <v>1090.4000000000001</v>
      </c>
      <c r="F894" s="95">
        <v>683.6</v>
      </c>
      <c r="G894" s="95">
        <v>0</v>
      </c>
      <c r="H894" s="9" t="s">
        <v>729</v>
      </c>
      <c r="I894" s="9"/>
      <c r="J894" s="9"/>
      <c r="K894" s="9"/>
      <c r="L894" s="95"/>
      <c r="M894" s="95"/>
      <c r="N894" s="95"/>
      <c r="O894" s="95"/>
      <c r="P894" s="95"/>
      <c r="Q894" s="95"/>
      <c r="R894" s="95">
        <f>2338*E894</f>
        <v>2549355.2000000002</v>
      </c>
      <c r="S894" s="95"/>
      <c r="T894" s="95"/>
      <c r="U894" s="95"/>
      <c r="V894" s="95"/>
      <c r="W894" s="9"/>
      <c r="X894" s="95">
        <f t="shared" si="188"/>
        <v>2549355.2000000002</v>
      </c>
      <c r="Y894" s="9" t="s">
        <v>2659</v>
      </c>
      <c r="Z894" s="16">
        <v>0</v>
      </c>
      <c r="AA894" s="16">
        <v>0</v>
      </c>
      <c r="AB894" s="16">
        <v>0</v>
      </c>
      <c r="AC894" s="53">
        <f t="shared" si="189"/>
        <v>2549355.2000000002</v>
      </c>
      <c r="AD894" s="55"/>
    </row>
    <row r="895" spans="1:30" s="6" customFormat="1" ht="93.75" customHeight="1" x14ac:dyDescent="0.25">
      <c r="A895" s="51">
        <f>IF(OR(D895=0,D895=""),"",COUNTA($D$471:D895))</f>
        <v>403</v>
      </c>
      <c r="B895" s="9" t="s">
        <v>2388</v>
      </c>
      <c r="C895" s="11" t="s">
        <v>2239</v>
      </c>
      <c r="D895" s="16">
        <v>1994</v>
      </c>
      <c r="E895" s="95">
        <v>1487.5</v>
      </c>
      <c r="F895" s="95">
        <v>927.7</v>
      </c>
      <c r="G895" s="95">
        <v>0</v>
      </c>
      <c r="H895" s="9" t="s">
        <v>729</v>
      </c>
      <c r="I895" s="9"/>
      <c r="J895" s="9"/>
      <c r="K895" s="9"/>
      <c r="L895" s="95"/>
      <c r="M895" s="95"/>
      <c r="N895" s="95"/>
      <c r="O895" s="95"/>
      <c r="P895" s="95"/>
      <c r="Q895" s="95"/>
      <c r="R895" s="95">
        <f>2338*E895</f>
        <v>3477775</v>
      </c>
      <c r="S895" s="95"/>
      <c r="T895" s="95"/>
      <c r="U895" s="95"/>
      <c r="V895" s="95"/>
      <c r="W895" s="9"/>
      <c r="X895" s="95">
        <f t="shared" si="188"/>
        <v>3477775</v>
      </c>
      <c r="Y895" s="9" t="s">
        <v>2659</v>
      </c>
      <c r="Z895" s="16">
        <v>0</v>
      </c>
      <c r="AA895" s="16">
        <v>0</v>
      </c>
      <c r="AB895" s="16">
        <v>0</v>
      </c>
      <c r="AC895" s="53">
        <f t="shared" si="189"/>
        <v>3477775</v>
      </c>
      <c r="AD895" s="55"/>
    </row>
    <row r="896" spans="1:30" s="6" customFormat="1" ht="93.75" customHeight="1" x14ac:dyDescent="0.25">
      <c r="A896" s="51">
        <f>IF(OR(D896=0,D896=""),"",COUNTA($D$471:D896))</f>
        <v>404</v>
      </c>
      <c r="B896" s="9" t="s">
        <v>2389</v>
      </c>
      <c r="C896" s="11" t="s">
        <v>2263</v>
      </c>
      <c r="D896" s="16">
        <v>1980</v>
      </c>
      <c r="E896" s="95">
        <v>790.8</v>
      </c>
      <c r="F896" s="95">
        <v>729.6</v>
      </c>
      <c r="G896" s="95">
        <v>61.2</v>
      </c>
      <c r="H896" s="9" t="s">
        <v>725</v>
      </c>
      <c r="I896" s="9"/>
      <c r="J896" s="9"/>
      <c r="K896" s="9"/>
      <c r="L896" s="95"/>
      <c r="M896" s="95"/>
      <c r="N896" s="95"/>
      <c r="O896" s="95"/>
      <c r="P896" s="95"/>
      <c r="Q896" s="95"/>
      <c r="R896" s="95">
        <f>5074*E896</f>
        <v>4012519.1999999997</v>
      </c>
      <c r="S896" s="95"/>
      <c r="T896" s="95"/>
      <c r="U896" s="95"/>
      <c r="V896" s="95"/>
      <c r="W896" s="9"/>
      <c r="X896" s="95">
        <f t="shared" si="188"/>
        <v>4012519.1999999997</v>
      </c>
      <c r="Y896" s="9" t="s">
        <v>2659</v>
      </c>
      <c r="Z896" s="16">
        <v>0</v>
      </c>
      <c r="AA896" s="16">
        <v>0</v>
      </c>
      <c r="AB896" s="16">
        <v>0</v>
      </c>
      <c r="AC896" s="53">
        <f t="shared" si="189"/>
        <v>4012519.1999999997</v>
      </c>
      <c r="AD896" s="55"/>
    </row>
    <row r="897" spans="1:30" s="6" customFormat="1" ht="93.75" customHeight="1" x14ac:dyDescent="0.25">
      <c r="A897" s="51">
        <f>IF(OR(D897=0,D897=""),"",COUNTA($D$471:D897))</f>
        <v>405</v>
      </c>
      <c r="B897" s="9" t="s">
        <v>2505</v>
      </c>
      <c r="C897" s="11" t="s">
        <v>2479</v>
      </c>
      <c r="D897" s="16">
        <v>1991</v>
      </c>
      <c r="E897" s="95">
        <v>5451.42</v>
      </c>
      <c r="F897" s="95">
        <v>3474.87</v>
      </c>
      <c r="G897" s="95">
        <v>419</v>
      </c>
      <c r="H897" s="9" t="s">
        <v>729</v>
      </c>
      <c r="I897" s="9"/>
      <c r="J897" s="9"/>
      <c r="K897" s="9"/>
      <c r="L897" s="95"/>
      <c r="M897" s="95"/>
      <c r="N897" s="95"/>
      <c r="O897" s="95"/>
      <c r="P897" s="95"/>
      <c r="Q897" s="95"/>
      <c r="R897" s="95">
        <f>2338*E897</f>
        <v>12745419.960000001</v>
      </c>
      <c r="S897" s="95"/>
      <c r="T897" s="95"/>
      <c r="U897" s="95"/>
      <c r="V897" s="95"/>
      <c r="W897" s="9"/>
      <c r="X897" s="95">
        <f t="shared" si="188"/>
        <v>12745419.960000001</v>
      </c>
      <c r="Y897" s="9" t="s">
        <v>2659</v>
      </c>
      <c r="Z897" s="16">
        <v>0</v>
      </c>
      <c r="AA897" s="16">
        <v>0</v>
      </c>
      <c r="AB897" s="16">
        <v>0</v>
      </c>
      <c r="AC897" s="53">
        <f t="shared" si="189"/>
        <v>12745419.960000001</v>
      </c>
      <c r="AD897" s="55"/>
    </row>
    <row r="898" spans="1:30" s="6" customFormat="1" ht="93.75" customHeight="1" x14ac:dyDescent="0.25">
      <c r="A898" s="51">
        <f>IF(OR(D898=0,D898=""),"",COUNTA($D$471:D898))</f>
        <v>406</v>
      </c>
      <c r="B898" s="9" t="s">
        <v>2390</v>
      </c>
      <c r="C898" s="11" t="s">
        <v>2269</v>
      </c>
      <c r="D898" s="16">
        <v>1994</v>
      </c>
      <c r="E898" s="95">
        <v>1719.6</v>
      </c>
      <c r="F898" s="95">
        <v>1688.6</v>
      </c>
      <c r="G898" s="95">
        <v>31</v>
      </c>
      <c r="H898" s="9" t="s">
        <v>728</v>
      </c>
      <c r="I898" s="9"/>
      <c r="J898" s="9"/>
      <c r="K898" s="9"/>
      <c r="L898" s="95"/>
      <c r="M898" s="95"/>
      <c r="N898" s="95"/>
      <c r="O898" s="95"/>
      <c r="P898" s="95"/>
      <c r="Q898" s="95"/>
      <c r="R898" s="95">
        <f>2338*E898</f>
        <v>4020424.8</v>
      </c>
      <c r="S898" s="95"/>
      <c r="T898" s="95"/>
      <c r="U898" s="95"/>
      <c r="V898" s="95"/>
      <c r="W898" s="9"/>
      <c r="X898" s="95">
        <f t="shared" si="188"/>
        <v>4020424.8</v>
      </c>
      <c r="Y898" s="9" t="s">
        <v>2659</v>
      </c>
      <c r="Z898" s="16">
        <v>0</v>
      </c>
      <c r="AA898" s="16">
        <v>0</v>
      </c>
      <c r="AB898" s="16">
        <v>0</v>
      </c>
      <c r="AC898" s="53">
        <f t="shared" si="189"/>
        <v>4020424.8</v>
      </c>
      <c r="AD898" s="55"/>
    </row>
    <row r="899" spans="1:30" s="6" customFormat="1" ht="93.75" customHeight="1" x14ac:dyDescent="0.25">
      <c r="A899" s="51">
        <f>IF(OR(D899=0,D899=""),"",COUNTA($D$471:D899))</f>
        <v>407</v>
      </c>
      <c r="B899" s="9" t="s">
        <v>2391</v>
      </c>
      <c r="C899" s="11" t="s">
        <v>2240</v>
      </c>
      <c r="D899" s="16">
        <v>1994</v>
      </c>
      <c r="E899" s="95">
        <v>1062.3</v>
      </c>
      <c r="F899" s="95">
        <v>651.20000000000005</v>
      </c>
      <c r="G899" s="95">
        <v>0</v>
      </c>
      <c r="H899" s="9" t="s">
        <v>729</v>
      </c>
      <c r="I899" s="9"/>
      <c r="J899" s="9"/>
      <c r="K899" s="9"/>
      <c r="L899" s="95"/>
      <c r="M899" s="95"/>
      <c r="N899" s="95"/>
      <c r="O899" s="95"/>
      <c r="P899" s="95"/>
      <c r="Q899" s="95"/>
      <c r="R899" s="95">
        <f>2338*E899</f>
        <v>2483657.4</v>
      </c>
      <c r="S899" s="95"/>
      <c r="T899" s="95"/>
      <c r="U899" s="95"/>
      <c r="V899" s="95"/>
      <c r="W899" s="9"/>
      <c r="X899" s="95">
        <f t="shared" si="188"/>
        <v>2483657.4</v>
      </c>
      <c r="Y899" s="9" t="s">
        <v>2659</v>
      </c>
      <c r="Z899" s="16">
        <v>0</v>
      </c>
      <c r="AA899" s="16">
        <v>0</v>
      </c>
      <c r="AB899" s="16">
        <v>0</v>
      </c>
      <c r="AC899" s="53">
        <f t="shared" si="189"/>
        <v>2483657.4</v>
      </c>
      <c r="AD899" s="55"/>
    </row>
    <row r="900" spans="1:30" s="6" customFormat="1" ht="93.75" customHeight="1" x14ac:dyDescent="0.25">
      <c r="A900" s="51">
        <f>IF(OR(D900=0,D900=""),"",COUNTA($D$471:D900))</f>
        <v>408</v>
      </c>
      <c r="B900" s="9" t="s">
        <v>2392</v>
      </c>
      <c r="C900" s="11" t="s">
        <v>2241</v>
      </c>
      <c r="D900" s="16">
        <v>1994</v>
      </c>
      <c r="E900" s="95">
        <v>1434.8</v>
      </c>
      <c r="F900" s="95">
        <v>977.6</v>
      </c>
      <c r="G900" s="95">
        <v>0</v>
      </c>
      <c r="H900" s="9" t="s">
        <v>729</v>
      </c>
      <c r="I900" s="9"/>
      <c r="J900" s="9"/>
      <c r="K900" s="9"/>
      <c r="L900" s="95"/>
      <c r="M900" s="95"/>
      <c r="N900" s="95"/>
      <c r="O900" s="95"/>
      <c r="P900" s="95"/>
      <c r="Q900" s="95"/>
      <c r="R900" s="95">
        <f>2338*E900</f>
        <v>3354562.4</v>
      </c>
      <c r="S900" s="95"/>
      <c r="T900" s="95"/>
      <c r="U900" s="95"/>
      <c r="V900" s="95"/>
      <c r="W900" s="9"/>
      <c r="X900" s="95">
        <f t="shared" si="188"/>
        <v>3354562.4</v>
      </c>
      <c r="Y900" s="9" t="s">
        <v>2659</v>
      </c>
      <c r="Z900" s="16">
        <v>0</v>
      </c>
      <c r="AA900" s="16">
        <v>0</v>
      </c>
      <c r="AB900" s="16">
        <v>0</v>
      </c>
      <c r="AC900" s="53">
        <f t="shared" si="189"/>
        <v>3354562.4</v>
      </c>
      <c r="AD900" s="55"/>
    </row>
    <row r="901" spans="1:30" s="6" customFormat="1" ht="93.75" customHeight="1" x14ac:dyDescent="0.25">
      <c r="A901" s="51">
        <f>IF(OR(D901=0,D901=""),"",COUNTA($D$471:D901))</f>
        <v>409</v>
      </c>
      <c r="B901" s="9" t="s">
        <v>2393</v>
      </c>
      <c r="C901" s="11" t="s">
        <v>2242</v>
      </c>
      <c r="D901" s="16">
        <v>1994</v>
      </c>
      <c r="E901" s="95">
        <v>1061.2</v>
      </c>
      <c r="F901" s="95">
        <v>650.1</v>
      </c>
      <c r="G901" s="95">
        <v>0</v>
      </c>
      <c r="H901" s="9" t="s">
        <v>729</v>
      </c>
      <c r="I901" s="9"/>
      <c r="J901" s="9"/>
      <c r="K901" s="9"/>
      <c r="L901" s="95"/>
      <c r="M901" s="95"/>
      <c r="N901" s="95"/>
      <c r="O901" s="95"/>
      <c r="P901" s="95"/>
      <c r="Q901" s="95"/>
      <c r="R901" s="95">
        <f>2338*E901</f>
        <v>2481085.6</v>
      </c>
      <c r="S901" s="95"/>
      <c r="T901" s="95"/>
      <c r="U901" s="95"/>
      <c r="V901" s="95"/>
      <c r="W901" s="9"/>
      <c r="X901" s="95">
        <f t="shared" si="188"/>
        <v>2481085.6</v>
      </c>
      <c r="Y901" s="9" t="s">
        <v>2659</v>
      </c>
      <c r="Z901" s="16">
        <v>0</v>
      </c>
      <c r="AA901" s="16">
        <v>0</v>
      </c>
      <c r="AB901" s="16">
        <v>0</v>
      </c>
      <c r="AC901" s="53">
        <f t="shared" si="189"/>
        <v>2481085.6</v>
      </c>
      <c r="AD901" s="55"/>
    </row>
    <row r="902" spans="1:30" s="6" customFormat="1" ht="93.75" customHeight="1" x14ac:dyDescent="0.25">
      <c r="A902" s="51">
        <f>IF(OR(D902=0,D902=""),"",COUNTA($D$471:D902))</f>
        <v>410</v>
      </c>
      <c r="B902" s="9" t="s">
        <v>2394</v>
      </c>
      <c r="C902" s="11" t="s">
        <v>2243</v>
      </c>
      <c r="D902" s="16">
        <v>1994</v>
      </c>
      <c r="E902" s="95">
        <v>839.2</v>
      </c>
      <c r="F902" s="95">
        <v>488.7</v>
      </c>
      <c r="G902" s="95">
        <v>0</v>
      </c>
      <c r="H902" s="9" t="s">
        <v>727</v>
      </c>
      <c r="I902" s="9"/>
      <c r="J902" s="9"/>
      <c r="K902" s="9"/>
      <c r="L902" s="95"/>
      <c r="M902" s="95"/>
      <c r="N902" s="95"/>
      <c r="O902" s="95"/>
      <c r="P902" s="95"/>
      <c r="Q902" s="95"/>
      <c r="R902" s="95">
        <f>5074*E902</f>
        <v>4258100.8</v>
      </c>
      <c r="S902" s="95"/>
      <c r="T902" s="95"/>
      <c r="U902" s="95"/>
      <c r="V902" s="95"/>
      <c r="W902" s="9"/>
      <c r="X902" s="95">
        <f t="shared" si="188"/>
        <v>4258100.8</v>
      </c>
      <c r="Y902" s="9" t="s">
        <v>2659</v>
      </c>
      <c r="Z902" s="16">
        <v>0</v>
      </c>
      <c r="AA902" s="16">
        <v>0</v>
      </c>
      <c r="AB902" s="16">
        <v>0</v>
      </c>
      <c r="AC902" s="53">
        <f t="shared" si="189"/>
        <v>4258100.8</v>
      </c>
      <c r="AD902" s="55"/>
    </row>
    <row r="903" spans="1:30" s="6" customFormat="1" ht="93.75" customHeight="1" x14ac:dyDescent="0.25">
      <c r="A903" s="51">
        <f>IF(OR(D903=0,D903=""),"",COUNTA($D$471:D903))</f>
        <v>411</v>
      </c>
      <c r="B903" s="9" t="s">
        <v>2395</v>
      </c>
      <c r="C903" s="11" t="s">
        <v>2244</v>
      </c>
      <c r="D903" s="16">
        <v>1994</v>
      </c>
      <c r="E903" s="95">
        <v>836</v>
      </c>
      <c r="F903" s="95">
        <v>488.1</v>
      </c>
      <c r="G903" s="95">
        <v>0</v>
      </c>
      <c r="H903" s="9" t="s">
        <v>727</v>
      </c>
      <c r="I903" s="9"/>
      <c r="J903" s="9"/>
      <c r="K903" s="9"/>
      <c r="L903" s="95"/>
      <c r="M903" s="95"/>
      <c r="N903" s="95"/>
      <c r="O903" s="95"/>
      <c r="P903" s="95"/>
      <c r="Q903" s="95"/>
      <c r="R903" s="95">
        <f>5074*E903</f>
        <v>4241864</v>
      </c>
      <c r="S903" s="95"/>
      <c r="T903" s="95"/>
      <c r="U903" s="95"/>
      <c r="V903" s="95"/>
      <c r="W903" s="9"/>
      <c r="X903" s="95">
        <f t="shared" si="188"/>
        <v>4241864</v>
      </c>
      <c r="Y903" s="9" t="s">
        <v>2659</v>
      </c>
      <c r="Z903" s="16">
        <v>0</v>
      </c>
      <c r="AA903" s="16">
        <v>0</v>
      </c>
      <c r="AB903" s="16">
        <v>0</v>
      </c>
      <c r="AC903" s="53">
        <f t="shared" si="189"/>
        <v>4241864</v>
      </c>
      <c r="AD903" s="55"/>
    </row>
    <row r="904" spans="1:30" s="6" customFormat="1" ht="93.75" customHeight="1" x14ac:dyDescent="0.25">
      <c r="A904" s="51">
        <f>IF(OR(D904=0,D904=""),"",COUNTA($D$471:D904))</f>
        <v>412</v>
      </c>
      <c r="B904" s="9" t="s">
        <v>2396</v>
      </c>
      <c r="C904" s="11" t="s">
        <v>2245</v>
      </c>
      <c r="D904" s="16">
        <v>1994</v>
      </c>
      <c r="E904" s="95">
        <v>1315.2</v>
      </c>
      <c r="F904" s="95">
        <v>923.5</v>
      </c>
      <c r="G904" s="95">
        <v>0</v>
      </c>
      <c r="H904" s="9" t="s">
        <v>728</v>
      </c>
      <c r="I904" s="9"/>
      <c r="J904" s="9"/>
      <c r="K904" s="9"/>
      <c r="L904" s="95"/>
      <c r="M904" s="95"/>
      <c r="N904" s="95"/>
      <c r="O904" s="95"/>
      <c r="P904" s="95"/>
      <c r="Q904" s="95"/>
      <c r="R904" s="95">
        <f>2338*E904</f>
        <v>3074937.6</v>
      </c>
      <c r="S904" s="95"/>
      <c r="T904" s="95"/>
      <c r="U904" s="95"/>
      <c r="V904" s="95"/>
      <c r="W904" s="9"/>
      <c r="X904" s="95">
        <f t="shared" si="188"/>
        <v>3074937.6</v>
      </c>
      <c r="Y904" s="9" t="s">
        <v>2659</v>
      </c>
      <c r="Z904" s="16">
        <v>0</v>
      </c>
      <c r="AA904" s="16">
        <v>0</v>
      </c>
      <c r="AB904" s="16">
        <v>0</v>
      </c>
      <c r="AC904" s="53">
        <f t="shared" si="189"/>
        <v>3074937.6</v>
      </c>
      <c r="AD904" s="55"/>
    </row>
    <row r="905" spans="1:30" s="6" customFormat="1" ht="93.75" customHeight="1" x14ac:dyDescent="0.25">
      <c r="A905" s="51">
        <f>IF(OR(D905=0,D905=""),"",COUNTA($D$471:D905))</f>
        <v>413</v>
      </c>
      <c r="B905" s="9" t="s">
        <v>2397</v>
      </c>
      <c r="C905" s="11" t="s">
        <v>2246</v>
      </c>
      <c r="D905" s="16">
        <v>1994</v>
      </c>
      <c r="E905" s="95">
        <v>1743.9</v>
      </c>
      <c r="F905" s="95">
        <v>1205.9000000000001</v>
      </c>
      <c r="G905" s="95">
        <v>0</v>
      </c>
      <c r="H905" s="9" t="s">
        <v>728</v>
      </c>
      <c r="I905" s="9"/>
      <c r="J905" s="9"/>
      <c r="K905" s="9"/>
      <c r="L905" s="95"/>
      <c r="M905" s="95"/>
      <c r="N905" s="95"/>
      <c r="O905" s="95"/>
      <c r="P905" s="95"/>
      <c r="Q905" s="95"/>
      <c r="R905" s="95">
        <f>2338*E905</f>
        <v>4077238.2</v>
      </c>
      <c r="S905" s="95"/>
      <c r="T905" s="95"/>
      <c r="U905" s="95"/>
      <c r="V905" s="95"/>
      <c r="W905" s="9"/>
      <c r="X905" s="95">
        <f t="shared" si="188"/>
        <v>4077238.2</v>
      </c>
      <c r="Y905" s="9" t="s">
        <v>2659</v>
      </c>
      <c r="Z905" s="16">
        <v>0</v>
      </c>
      <c r="AA905" s="16">
        <v>0</v>
      </c>
      <c r="AB905" s="16">
        <v>0</v>
      </c>
      <c r="AC905" s="53">
        <f t="shared" si="189"/>
        <v>4077238.2</v>
      </c>
      <c r="AD905" s="55"/>
    </row>
    <row r="906" spans="1:30" s="6" customFormat="1" ht="93.75" customHeight="1" x14ac:dyDescent="0.25">
      <c r="A906" s="51">
        <f>IF(OR(D906=0,D906=""),"",COUNTA($D$471:D906))</f>
        <v>414</v>
      </c>
      <c r="B906" s="9" t="s">
        <v>2398</v>
      </c>
      <c r="C906" s="11" t="s">
        <v>2247</v>
      </c>
      <c r="D906" s="16">
        <v>1994</v>
      </c>
      <c r="E906" s="95">
        <v>1404.2</v>
      </c>
      <c r="F906" s="95">
        <v>931.6</v>
      </c>
      <c r="G906" s="95">
        <v>0</v>
      </c>
      <c r="H906" s="9" t="s">
        <v>728</v>
      </c>
      <c r="I906" s="9"/>
      <c r="J906" s="9"/>
      <c r="K906" s="9"/>
      <c r="L906" s="95"/>
      <c r="M906" s="95"/>
      <c r="N906" s="95"/>
      <c r="O906" s="95"/>
      <c r="P906" s="95"/>
      <c r="Q906" s="95"/>
      <c r="R906" s="95">
        <f>2338*E906</f>
        <v>3283019.6</v>
      </c>
      <c r="S906" s="95"/>
      <c r="T906" s="95"/>
      <c r="U906" s="95"/>
      <c r="V906" s="95"/>
      <c r="W906" s="9"/>
      <c r="X906" s="95">
        <f t="shared" si="188"/>
        <v>3283019.6</v>
      </c>
      <c r="Y906" s="9" t="s">
        <v>2659</v>
      </c>
      <c r="Z906" s="16">
        <v>0</v>
      </c>
      <c r="AA906" s="16">
        <v>0</v>
      </c>
      <c r="AB906" s="16">
        <v>0</v>
      </c>
      <c r="AC906" s="53">
        <f t="shared" si="189"/>
        <v>3283019.6</v>
      </c>
      <c r="AD906" s="55"/>
    </row>
    <row r="907" spans="1:30" s="6" customFormat="1" ht="93.75" customHeight="1" x14ac:dyDescent="0.25">
      <c r="A907" s="51">
        <f>IF(OR(D907=0,D907=""),"",COUNTA($D$471:D907))</f>
        <v>415</v>
      </c>
      <c r="B907" s="9" t="s">
        <v>2399</v>
      </c>
      <c r="C907" s="11" t="s">
        <v>2248</v>
      </c>
      <c r="D907" s="16">
        <v>1994</v>
      </c>
      <c r="E907" s="95">
        <v>1343.3</v>
      </c>
      <c r="F907" s="95">
        <v>911.6</v>
      </c>
      <c r="G907" s="95">
        <v>0</v>
      </c>
      <c r="H907" s="9" t="s">
        <v>728</v>
      </c>
      <c r="I907" s="9"/>
      <c r="J907" s="9"/>
      <c r="K907" s="9"/>
      <c r="L907" s="95"/>
      <c r="M907" s="95"/>
      <c r="N907" s="95"/>
      <c r="O907" s="95"/>
      <c r="P907" s="95"/>
      <c r="Q907" s="95"/>
      <c r="R907" s="95">
        <f>2338*E907</f>
        <v>3140635.4</v>
      </c>
      <c r="S907" s="95"/>
      <c r="T907" s="95"/>
      <c r="U907" s="95"/>
      <c r="V907" s="95"/>
      <c r="W907" s="9"/>
      <c r="X907" s="95">
        <f t="shared" si="188"/>
        <v>3140635.4</v>
      </c>
      <c r="Y907" s="9" t="s">
        <v>2659</v>
      </c>
      <c r="Z907" s="16">
        <v>0</v>
      </c>
      <c r="AA907" s="16">
        <v>0</v>
      </c>
      <c r="AB907" s="16">
        <v>0</v>
      </c>
      <c r="AC907" s="53">
        <f t="shared" si="189"/>
        <v>3140635.4</v>
      </c>
      <c r="AD907" s="55"/>
    </row>
    <row r="908" spans="1:30" s="6" customFormat="1" ht="93.75" customHeight="1" x14ac:dyDescent="0.25">
      <c r="A908" s="51">
        <f>IF(OR(D908=0,D908=""),"",COUNTA($D$471:D908))</f>
        <v>416</v>
      </c>
      <c r="B908" s="9" t="s">
        <v>2148</v>
      </c>
      <c r="C908" s="11" t="s">
        <v>2013</v>
      </c>
      <c r="D908" s="16">
        <v>1994</v>
      </c>
      <c r="E908" s="95">
        <v>1616.2</v>
      </c>
      <c r="F908" s="95">
        <v>974.8</v>
      </c>
      <c r="G908" s="95">
        <v>110.9</v>
      </c>
      <c r="H908" s="9" t="s">
        <v>729</v>
      </c>
      <c r="I908" s="9"/>
      <c r="J908" s="9"/>
      <c r="K908" s="9"/>
      <c r="L908" s="95"/>
      <c r="M908" s="95"/>
      <c r="N908" s="95"/>
      <c r="O908" s="95"/>
      <c r="P908" s="95"/>
      <c r="Q908" s="95"/>
      <c r="R908" s="95"/>
      <c r="S908" s="95"/>
      <c r="T908" s="95">
        <f>2771*E908</f>
        <v>4478490.2</v>
      </c>
      <c r="U908" s="95"/>
      <c r="V908" s="95"/>
      <c r="W908" s="9"/>
      <c r="X908" s="95">
        <f t="shared" si="188"/>
        <v>4478490.2</v>
      </c>
      <c r="Y908" s="9" t="s">
        <v>2659</v>
      </c>
      <c r="Z908" s="16">
        <v>0</v>
      </c>
      <c r="AA908" s="16">
        <v>0</v>
      </c>
      <c r="AB908" s="16">
        <v>0</v>
      </c>
      <c r="AC908" s="53">
        <f t="shared" si="189"/>
        <v>4478490.2</v>
      </c>
      <c r="AD908" s="55"/>
    </row>
    <row r="909" spans="1:30" s="6" customFormat="1" ht="93.75" customHeight="1" x14ac:dyDescent="0.25">
      <c r="A909" s="51" t="str">
        <f>IF(OR(D909=0,D909=""),"",COUNTA($D$471:D909))</f>
        <v/>
      </c>
      <c r="B909" s="51"/>
      <c r="C909" s="11"/>
      <c r="D909" s="16"/>
      <c r="E909" s="54">
        <f>SUM(E886:E908)</f>
        <v>39170.32</v>
      </c>
      <c r="F909" s="54">
        <f>SUM(F886:F908)</f>
        <v>25889.369999999995</v>
      </c>
      <c r="G909" s="54">
        <f>SUM(G886:G908)</f>
        <v>3178.83</v>
      </c>
      <c r="H909" s="9"/>
      <c r="I909" s="9"/>
      <c r="J909" s="9"/>
      <c r="K909" s="9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"/>
      <c r="X909" s="54">
        <f>SUM(X886:X908)</f>
        <v>124172308.76000002</v>
      </c>
      <c r="Y909" s="54"/>
      <c r="Z909" s="54">
        <f>SUM(Z886:Z886)</f>
        <v>0</v>
      </c>
      <c r="AA909" s="54">
        <f>SUM(AA886:AA886)</f>
        <v>0</v>
      </c>
      <c r="AB909" s="54">
        <f>SUM(AB886:AB886)</f>
        <v>0</v>
      </c>
      <c r="AC909" s="54">
        <f>SUM(AC886:AC908)</f>
        <v>124172308.76000002</v>
      </c>
      <c r="AD909" s="55"/>
    </row>
    <row r="910" spans="1:30" s="6" customFormat="1" ht="93.75" customHeight="1" x14ac:dyDescent="0.25">
      <c r="A910" s="51" t="str">
        <f>IF(OR(D910=0,D910=""),"",COUNTA($D$471:D910))</f>
        <v/>
      </c>
      <c r="B910" s="51"/>
      <c r="C910" s="52" t="s">
        <v>2732</v>
      </c>
      <c r="D910" s="16"/>
      <c r="E910" s="54"/>
      <c r="F910" s="54"/>
      <c r="G910" s="54"/>
      <c r="H910" s="9"/>
      <c r="I910" s="9"/>
      <c r="J910" s="9"/>
      <c r="K910" s="9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"/>
      <c r="X910" s="54"/>
      <c r="Y910" s="54"/>
      <c r="Z910" s="54"/>
      <c r="AA910" s="54"/>
      <c r="AB910" s="54"/>
      <c r="AC910" s="54"/>
      <c r="AD910" s="55"/>
    </row>
    <row r="911" spans="1:30" s="6" customFormat="1" ht="93.75" customHeight="1" x14ac:dyDescent="0.25">
      <c r="A911" s="51">
        <f>IF(OR(D911=0,D911=""),"",COUNTA($D$471:D911))</f>
        <v>417</v>
      </c>
      <c r="B911" s="9" t="s">
        <v>2149</v>
      </c>
      <c r="C911" s="11" t="s">
        <v>2045</v>
      </c>
      <c r="D911" s="16">
        <v>1971</v>
      </c>
      <c r="E911" s="95">
        <v>6383.7</v>
      </c>
      <c r="F911" s="95">
        <v>4839.3999999999996</v>
      </c>
      <c r="G911" s="95">
        <v>214.2</v>
      </c>
      <c r="H911" s="9" t="s">
        <v>729</v>
      </c>
      <c r="I911" s="9"/>
      <c r="J911" s="9"/>
      <c r="K911" s="9"/>
      <c r="L911" s="95"/>
      <c r="M911" s="95"/>
      <c r="N911" s="95"/>
      <c r="O911" s="95"/>
      <c r="P911" s="95"/>
      <c r="Q911" s="95"/>
      <c r="R911" s="95">
        <f>2338*E911</f>
        <v>14925090.6</v>
      </c>
      <c r="S911" s="95"/>
      <c r="T911" s="95"/>
      <c r="U911" s="95"/>
      <c r="V911" s="95"/>
      <c r="W911" s="9"/>
      <c r="X911" s="95">
        <f>L911+M911+N911+O911+P911+Q911+R911+S911+T911+U911+V911+W911</f>
        <v>14925090.6</v>
      </c>
      <c r="Y911" s="9" t="s">
        <v>2659</v>
      </c>
      <c r="Z911" s="16">
        <v>0</v>
      </c>
      <c r="AA911" s="16">
        <v>0</v>
      </c>
      <c r="AB911" s="16">
        <v>0</v>
      </c>
      <c r="AC911" s="53">
        <f>X911-(Z911+AA911+AB911)</f>
        <v>14925090.6</v>
      </c>
      <c r="AD911" s="55"/>
    </row>
    <row r="912" spans="1:30" s="6" customFormat="1" ht="93.75" customHeight="1" x14ac:dyDescent="0.25">
      <c r="A912" s="51">
        <f>IF(OR(D912=0,D912=""),"",COUNTA($D$471:D912))</f>
        <v>418</v>
      </c>
      <c r="B912" s="9" t="s">
        <v>2449</v>
      </c>
      <c r="C912" s="11" t="s">
        <v>2289</v>
      </c>
      <c r="D912" s="16">
        <v>2008</v>
      </c>
      <c r="E912" s="95">
        <v>14954.7</v>
      </c>
      <c r="F912" s="95">
        <v>3904.2</v>
      </c>
      <c r="G912" s="95">
        <v>1744.6</v>
      </c>
      <c r="H912" s="9" t="s">
        <v>730</v>
      </c>
      <c r="I912" s="9"/>
      <c r="J912" s="9"/>
      <c r="K912" s="9"/>
      <c r="L912" s="95"/>
      <c r="M912" s="95"/>
      <c r="N912" s="95"/>
      <c r="O912" s="95"/>
      <c r="P912" s="95"/>
      <c r="Q912" s="95"/>
      <c r="R912" s="95">
        <f>876*E912</f>
        <v>13100317.200000001</v>
      </c>
      <c r="S912" s="95"/>
      <c r="T912" s="95"/>
      <c r="U912" s="95"/>
      <c r="V912" s="95"/>
      <c r="W912" s="9"/>
      <c r="X912" s="95">
        <f>L912+M912+N912+O912+P912+Q912+R912+S912+T912+U912+V912+W912</f>
        <v>13100317.200000001</v>
      </c>
      <c r="Y912" s="9" t="s">
        <v>2659</v>
      </c>
      <c r="Z912" s="16">
        <v>0</v>
      </c>
      <c r="AA912" s="16">
        <v>0</v>
      </c>
      <c r="AB912" s="16">
        <v>0</v>
      </c>
      <c r="AC912" s="53">
        <f>X912-(Z912+AA912+AB912)</f>
        <v>13100317.200000001</v>
      </c>
      <c r="AD912" s="55"/>
    </row>
    <row r="913" spans="1:30" s="6" customFormat="1" ht="93.75" customHeight="1" x14ac:dyDescent="0.25">
      <c r="A913" s="51">
        <f>IF(OR(D913=0,D913=""),"",COUNTA($D$471:D913))</f>
        <v>419</v>
      </c>
      <c r="B913" s="9" t="s">
        <v>2450</v>
      </c>
      <c r="C913" s="11" t="s">
        <v>2290</v>
      </c>
      <c r="D913" s="16">
        <v>1979</v>
      </c>
      <c r="E913" s="95">
        <v>5032</v>
      </c>
      <c r="F913" s="95">
        <v>2232</v>
      </c>
      <c r="G913" s="95">
        <v>319.60000000000002</v>
      </c>
      <c r="H913" s="9" t="s">
        <v>732</v>
      </c>
      <c r="I913" s="9"/>
      <c r="J913" s="9"/>
      <c r="K913" s="9"/>
      <c r="L913" s="95"/>
      <c r="M913" s="95"/>
      <c r="N913" s="95"/>
      <c r="O913" s="95"/>
      <c r="P913" s="95"/>
      <c r="Q913" s="95"/>
      <c r="R913" s="95">
        <f>876*E913</f>
        <v>4408032</v>
      </c>
      <c r="S913" s="95"/>
      <c r="T913" s="95"/>
      <c r="U913" s="95"/>
      <c r="V913" s="95"/>
      <c r="W913" s="9"/>
      <c r="X913" s="95">
        <f>L913+M913+N913+O913+P913+Q913+R913+S913+T913+U913+V913+W913</f>
        <v>4408032</v>
      </c>
      <c r="Y913" s="9" t="s">
        <v>2659</v>
      </c>
      <c r="Z913" s="16">
        <v>0</v>
      </c>
      <c r="AA913" s="16">
        <v>0</v>
      </c>
      <c r="AB913" s="16">
        <v>0</v>
      </c>
      <c r="AC913" s="53">
        <f>X913-(Z913+AA913+AB913)</f>
        <v>4408032</v>
      </c>
      <c r="AD913" s="55"/>
    </row>
    <row r="914" spans="1:30" s="6" customFormat="1" ht="93.75" customHeight="1" x14ac:dyDescent="0.25">
      <c r="A914" s="51" t="str">
        <f>IF(OR(D914=0,D914=""),"",COUNTA($D$471:D914))</f>
        <v/>
      </c>
      <c r="B914" s="51"/>
      <c r="C914" s="11"/>
      <c r="D914" s="16"/>
      <c r="E914" s="54">
        <f>SUM(E911:E913)</f>
        <v>26370.400000000001</v>
      </c>
      <c r="F914" s="54">
        <f>SUM(F911:F913)</f>
        <v>10975.599999999999</v>
      </c>
      <c r="G914" s="54">
        <f>SUM(G911:G913)</f>
        <v>2278.4</v>
      </c>
      <c r="H914" s="9"/>
      <c r="I914" s="9"/>
      <c r="J914" s="9"/>
      <c r="K914" s="9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"/>
      <c r="X914" s="54">
        <f>SUM(X911:X913)</f>
        <v>32433439.800000001</v>
      </c>
      <c r="Y914" s="54"/>
      <c r="Z914" s="54">
        <f>SUM(Z911)</f>
        <v>0</v>
      </c>
      <c r="AA914" s="54">
        <f>SUM(AA911)</f>
        <v>0</v>
      </c>
      <c r="AB914" s="54">
        <f>SUM(AB911)</f>
        <v>0</v>
      </c>
      <c r="AC914" s="54">
        <f>SUM(AC911:AC913)</f>
        <v>32433439.800000001</v>
      </c>
      <c r="AD914" s="55"/>
    </row>
    <row r="915" spans="1:30" s="6" customFormat="1" ht="93.75" customHeight="1" x14ac:dyDescent="0.25">
      <c r="A915" s="51" t="str">
        <f>IF(OR(D915=0,D915=""),"",COUNTA($D$471:D915))</f>
        <v/>
      </c>
      <c r="B915" s="51"/>
      <c r="C915" s="52" t="s">
        <v>2687</v>
      </c>
      <c r="D915" s="16"/>
      <c r="E915" s="95"/>
      <c r="F915" s="95"/>
      <c r="G915" s="95"/>
      <c r="H915" s="9"/>
      <c r="I915" s="9"/>
      <c r="J915" s="9"/>
      <c r="K915" s="9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"/>
      <c r="X915" s="53"/>
      <c r="Y915" s="53"/>
      <c r="Z915" s="53"/>
      <c r="AA915" s="53"/>
      <c r="AB915" s="53"/>
      <c r="AC915" s="53"/>
      <c r="AD915" s="55"/>
    </row>
    <row r="916" spans="1:30" s="6" customFormat="1" ht="93.75" customHeight="1" x14ac:dyDescent="0.25">
      <c r="A916" s="51">
        <f>IF(OR(D916=0,D916=""),"",COUNTA($D$471:D916))</f>
        <v>420</v>
      </c>
      <c r="B916" s="9" t="s">
        <v>1301</v>
      </c>
      <c r="C916" s="11" t="s">
        <v>782</v>
      </c>
      <c r="D916" s="16">
        <v>1967</v>
      </c>
      <c r="E916" s="95">
        <v>2331</v>
      </c>
      <c r="F916" s="95">
        <v>936.5</v>
      </c>
      <c r="G916" s="95">
        <v>1088.8</v>
      </c>
      <c r="H916" s="9" t="s">
        <v>728</v>
      </c>
      <c r="I916" s="9"/>
      <c r="J916" s="9"/>
      <c r="K916" s="9"/>
      <c r="L916" s="95">
        <f>565*E916</f>
        <v>1317015</v>
      </c>
      <c r="M916" s="95">
        <f>1207*E916</f>
        <v>2813517</v>
      </c>
      <c r="N916" s="95"/>
      <c r="O916" s="95">
        <f>855*E916</f>
        <v>1993005</v>
      </c>
      <c r="P916" s="95">
        <f>492*E916</f>
        <v>1146852</v>
      </c>
      <c r="Q916" s="95"/>
      <c r="R916" s="95">
        <f>2338*E916</f>
        <v>5449878</v>
      </c>
      <c r="S916" s="95"/>
      <c r="T916" s="95">
        <f>2771*E916</f>
        <v>6459201</v>
      </c>
      <c r="U916" s="95">
        <f>102*E916</f>
        <v>237762</v>
      </c>
      <c r="V916" s="95"/>
      <c r="W916" s="95">
        <f>(L916+M916+N916+O916+P916+Q916+R916+S916+T916+U916)*0.0214</f>
        <v>415528.72199999995</v>
      </c>
      <c r="X916" s="95">
        <f t="shared" ref="X916:X927" si="190">L916+M916+N916+O916+P916+Q916+R916+S916+T916+U916+V916+W916</f>
        <v>19832758.721999999</v>
      </c>
      <c r="Y916" s="9" t="s">
        <v>2659</v>
      </c>
      <c r="Z916" s="16">
        <v>0</v>
      </c>
      <c r="AA916" s="16">
        <v>0</v>
      </c>
      <c r="AB916" s="16">
        <v>0</v>
      </c>
      <c r="AC916" s="53">
        <f t="shared" ref="AC916:AC927" si="191">X916-(Z916+AA916+AB916)</f>
        <v>19832758.721999999</v>
      </c>
      <c r="AD916" s="55"/>
    </row>
    <row r="917" spans="1:30" s="6" customFormat="1" ht="93.75" customHeight="1" x14ac:dyDescent="0.25">
      <c r="A917" s="51">
        <f>IF(OR(D917=0,D917=""),"",COUNTA($D$471:D917))</f>
        <v>421</v>
      </c>
      <c r="B917" s="9" t="s">
        <v>1302</v>
      </c>
      <c r="C917" s="11" t="s">
        <v>783</v>
      </c>
      <c r="D917" s="16">
        <v>1967</v>
      </c>
      <c r="E917" s="95">
        <v>3504.62</v>
      </c>
      <c r="F917" s="95">
        <v>2003.5</v>
      </c>
      <c r="G917" s="95">
        <v>1501.12</v>
      </c>
      <c r="H917" s="9" t="s">
        <v>728</v>
      </c>
      <c r="I917" s="9"/>
      <c r="J917" s="9"/>
      <c r="K917" s="9"/>
      <c r="L917" s="95">
        <f>565*E917</f>
        <v>1980110.3</v>
      </c>
      <c r="M917" s="95">
        <f>1207*E917</f>
        <v>4230076.34</v>
      </c>
      <c r="N917" s="95"/>
      <c r="O917" s="95">
        <f>855*E917</f>
        <v>2996450.1</v>
      </c>
      <c r="P917" s="95">
        <f>492*E917</f>
        <v>1724273.04</v>
      </c>
      <c r="Q917" s="95"/>
      <c r="R917" s="95">
        <f>2338*E917</f>
        <v>8193801.5599999996</v>
      </c>
      <c r="S917" s="95"/>
      <c r="T917" s="95">
        <f>2771*E917</f>
        <v>9711302.0199999996</v>
      </c>
      <c r="U917" s="95">
        <f>102*E917</f>
        <v>357471.24</v>
      </c>
      <c r="V917" s="95"/>
      <c r="W917" s="95">
        <f>(L917+M917+N917+O917+P917+Q917+R917+S917+T917+U917)*0.0214</f>
        <v>624740.57043999992</v>
      </c>
      <c r="X917" s="95">
        <f t="shared" si="190"/>
        <v>29818225.170439996</v>
      </c>
      <c r="Y917" s="9" t="s">
        <v>2659</v>
      </c>
      <c r="Z917" s="16">
        <v>0</v>
      </c>
      <c r="AA917" s="16">
        <v>0</v>
      </c>
      <c r="AB917" s="16">
        <v>0</v>
      </c>
      <c r="AC917" s="53">
        <f t="shared" si="191"/>
        <v>29818225.170439996</v>
      </c>
      <c r="AD917" s="55"/>
    </row>
    <row r="918" spans="1:30" s="6" customFormat="1" ht="93.75" customHeight="1" x14ac:dyDescent="0.25">
      <c r="A918" s="51">
        <f>IF(OR(D918=0,D918=""),"",COUNTA($D$471:D918))</f>
        <v>422</v>
      </c>
      <c r="B918" s="9" t="s">
        <v>2451</v>
      </c>
      <c r="C918" s="11" t="s">
        <v>2305</v>
      </c>
      <c r="D918" s="16">
        <v>1964</v>
      </c>
      <c r="E918" s="95">
        <v>690</v>
      </c>
      <c r="F918" s="95">
        <v>433</v>
      </c>
      <c r="G918" s="95">
        <v>257</v>
      </c>
      <c r="H918" s="9" t="s">
        <v>725</v>
      </c>
      <c r="I918" s="9"/>
      <c r="J918" s="9"/>
      <c r="K918" s="9"/>
      <c r="L918" s="95"/>
      <c r="M918" s="95"/>
      <c r="N918" s="95"/>
      <c r="O918" s="95"/>
      <c r="P918" s="95"/>
      <c r="Q918" s="95"/>
      <c r="R918" s="95">
        <f>5074*E918</f>
        <v>3501060</v>
      </c>
      <c r="S918" s="95"/>
      <c r="T918" s="95"/>
      <c r="U918" s="95"/>
      <c r="V918" s="95"/>
      <c r="W918" s="95"/>
      <c r="X918" s="95">
        <f t="shared" si="190"/>
        <v>3501060</v>
      </c>
      <c r="Y918" s="9" t="s">
        <v>2659</v>
      </c>
      <c r="Z918" s="16">
        <v>0</v>
      </c>
      <c r="AA918" s="16">
        <v>0</v>
      </c>
      <c r="AB918" s="16">
        <v>0</v>
      </c>
      <c r="AC918" s="53">
        <f t="shared" si="191"/>
        <v>3501060</v>
      </c>
      <c r="AD918" s="55"/>
    </row>
    <row r="919" spans="1:30" s="6" customFormat="1" ht="93.75" customHeight="1" x14ac:dyDescent="0.25">
      <c r="A919" s="51">
        <f>IF(OR(D919=0,D919=""),"",COUNTA($D$471:D919))</f>
        <v>423</v>
      </c>
      <c r="B919" s="9" t="s">
        <v>1300</v>
      </c>
      <c r="C919" s="11" t="s">
        <v>784</v>
      </c>
      <c r="D919" s="16">
        <v>1968</v>
      </c>
      <c r="E919" s="95">
        <v>3376.3</v>
      </c>
      <c r="F919" s="95">
        <v>1926.4</v>
      </c>
      <c r="G919" s="95">
        <v>1449.9</v>
      </c>
      <c r="H919" s="9" t="s">
        <v>728</v>
      </c>
      <c r="I919" s="9"/>
      <c r="J919" s="9"/>
      <c r="K919" s="9"/>
      <c r="L919" s="95">
        <f>565*E919</f>
        <v>1907609.5</v>
      </c>
      <c r="M919" s="95">
        <f>1207*E919</f>
        <v>4075194.1</v>
      </c>
      <c r="N919" s="95"/>
      <c r="O919" s="95">
        <f>855*E919</f>
        <v>2886736.5</v>
      </c>
      <c r="P919" s="95">
        <f>492*E919</f>
        <v>1661139.6</v>
      </c>
      <c r="Q919" s="95"/>
      <c r="R919" s="95">
        <f>2338*E919</f>
        <v>7893789.4000000004</v>
      </c>
      <c r="S919" s="95"/>
      <c r="T919" s="95">
        <f>2771*E919</f>
        <v>9355727.3000000007</v>
      </c>
      <c r="U919" s="95">
        <f>102*E919</f>
        <v>344382.60000000003</v>
      </c>
      <c r="V919" s="95"/>
      <c r="W919" s="95">
        <f t="shared" ref="W919:W927" si="192">(L919+M919+N919+O919+P919+Q919+R919+S919+T919+U919)*0.0214</f>
        <v>601865.99060000002</v>
      </c>
      <c r="X919" s="95">
        <f t="shared" si="190"/>
        <v>28726444.990600005</v>
      </c>
      <c r="Y919" s="9" t="s">
        <v>2659</v>
      </c>
      <c r="Z919" s="16">
        <v>0</v>
      </c>
      <c r="AA919" s="16">
        <v>0</v>
      </c>
      <c r="AB919" s="16">
        <v>0</v>
      </c>
      <c r="AC919" s="53">
        <f t="shared" si="191"/>
        <v>28726444.990600005</v>
      </c>
      <c r="AD919" s="55"/>
    </row>
    <row r="920" spans="1:30" s="6" customFormat="1" ht="93.75" customHeight="1" x14ac:dyDescent="0.25">
      <c r="A920" s="51">
        <f>IF(OR(D920=0,D920=""),"",COUNTA($D$471:D920))</f>
        <v>424</v>
      </c>
      <c r="B920" s="9" t="s">
        <v>1307</v>
      </c>
      <c r="C920" s="62" t="s">
        <v>789</v>
      </c>
      <c r="D920" s="63">
        <v>1968</v>
      </c>
      <c r="E920" s="95">
        <v>759.5</v>
      </c>
      <c r="F920" s="95">
        <v>461.9</v>
      </c>
      <c r="G920" s="95">
        <v>61.6</v>
      </c>
      <c r="H920" s="9" t="s">
        <v>725</v>
      </c>
      <c r="I920" s="95"/>
      <c r="J920" s="95"/>
      <c r="K920" s="9"/>
      <c r="L920" s="95">
        <f>677*E920</f>
        <v>514181.5</v>
      </c>
      <c r="M920" s="95">
        <f>3303*E920</f>
        <v>2508628.5</v>
      </c>
      <c r="N920" s="95">
        <f>430*E920</f>
        <v>326585</v>
      </c>
      <c r="O920" s="95">
        <f>668*E920</f>
        <v>507346</v>
      </c>
      <c r="P920" s="95">
        <f>556*E920</f>
        <v>422282</v>
      </c>
      <c r="Q920" s="95"/>
      <c r="R920" s="95">
        <f>5074*E920</f>
        <v>3853703</v>
      </c>
      <c r="S920" s="95"/>
      <c r="T920" s="95">
        <f>4807*E920</f>
        <v>3650916.5</v>
      </c>
      <c r="U920" s="95">
        <f>130*E920</f>
        <v>98735</v>
      </c>
      <c r="V920" s="95">
        <f>34*E920</f>
        <v>25823</v>
      </c>
      <c r="W920" s="95">
        <f t="shared" si="192"/>
        <v>254282.87849999999</v>
      </c>
      <c r="X920" s="95">
        <f t="shared" si="190"/>
        <v>12162483.3785</v>
      </c>
      <c r="Y920" s="9" t="s">
        <v>2659</v>
      </c>
      <c r="Z920" s="16">
        <v>0</v>
      </c>
      <c r="AA920" s="16">
        <v>0</v>
      </c>
      <c r="AB920" s="16">
        <v>0</v>
      </c>
      <c r="AC920" s="53">
        <f t="shared" si="191"/>
        <v>12162483.3785</v>
      </c>
      <c r="AD920" s="55"/>
    </row>
    <row r="921" spans="1:30" s="6" customFormat="1" ht="93.75" customHeight="1" x14ac:dyDescent="0.25">
      <c r="A921" s="51">
        <f>IF(OR(D921=0,D921=""),"",COUNTA($D$471:D921))</f>
        <v>425</v>
      </c>
      <c r="B921" s="9" t="s">
        <v>1308</v>
      </c>
      <c r="C921" s="62" t="s">
        <v>790</v>
      </c>
      <c r="D921" s="63">
        <v>1968</v>
      </c>
      <c r="E921" s="95">
        <v>758</v>
      </c>
      <c r="F921" s="95">
        <v>461.9</v>
      </c>
      <c r="G921" s="95">
        <v>61.6</v>
      </c>
      <c r="H921" s="9" t="s">
        <v>725</v>
      </c>
      <c r="I921" s="95"/>
      <c r="J921" s="95"/>
      <c r="K921" s="9"/>
      <c r="L921" s="95">
        <f>677*E921</f>
        <v>513166</v>
      </c>
      <c r="M921" s="95"/>
      <c r="N921" s="95">
        <f>430*E921</f>
        <v>325940</v>
      </c>
      <c r="O921" s="95">
        <f>668*E921</f>
        <v>506344</v>
      </c>
      <c r="P921" s="95"/>
      <c r="Q921" s="95"/>
      <c r="R921" s="95">
        <f>5074*E921</f>
        <v>3846092</v>
      </c>
      <c r="S921" s="95"/>
      <c r="T921" s="95">
        <f>4807*E921</f>
        <v>3643706</v>
      </c>
      <c r="U921" s="95">
        <f>130*E921</f>
        <v>98540</v>
      </c>
      <c r="V921" s="95">
        <f>34*E921</f>
        <v>25772</v>
      </c>
      <c r="W921" s="95">
        <f t="shared" si="192"/>
        <v>191183.0632</v>
      </c>
      <c r="X921" s="95">
        <f t="shared" si="190"/>
        <v>9150743.0632000007</v>
      </c>
      <c r="Y921" s="9" t="s">
        <v>2659</v>
      </c>
      <c r="Z921" s="16">
        <v>0</v>
      </c>
      <c r="AA921" s="16">
        <v>0</v>
      </c>
      <c r="AB921" s="16">
        <v>0</v>
      </c>
      <c r="AC921" s="53">
        <f t="shared" si="191"/>
        <v>9150743.0632000007</v>
      </c>
      <c r="AD921" s="55"/>
    </row>
    <row r="922" spans="1:30" s="6" customFormat="1" ht="93.75" customHeight="1" x14ac:dyDescent="0.25">
      <c r="A922" s="51">
        <f>IF(OR(D922=0,D922=""),"",COUNTA($D$471:D922))</f>
        <v>426</v>
      </c>
      <c r="B922" s="9" t="s">
        <v>1305</v>
      </c>
      <c r="C922" s="11" t="s">
        <v>787</v>
      </c>
      <c r="D922" s="16">
        <v>1969</v>
      </c>
      <c r="E922" s="95">
        <v>737.3</v>
      </c>
      <c r="F922" s="95">
        <v>467</v>
      </c>
      <c r="G922" s="95">
        <v>29</v>
      </c>
      <c r="H922" s="9" t="s">
        <v>725</v>
      </c>
      <c r="I922" s="9"/>
      <c r="J922" s="9"/>
      <c r="K922" s="9"/>
      <c r="L922" s="95">
        <f>677*E922</f>
        <v>499152.1</v>
      </c>
      <c r="M922" s="95">
        <f>3303*E922</f>
        <v>2435301.9</v>
      </c>
      <c r="N922" s="95">
        <f>430*E922</f>
        <v>317039</v>
      </c>
      <c r="O922" s="95">
        <f>668*E922</f>
        <v>492516.39999999997</v>
      </c>
      <c r="P922" s="95">
        <f>556*E922</f>
        <v>409938.8</v>
      </c>
      <c r="Q922" s="95"/>
      <c r="R922" s="95">
        <f>5074*E922</f>
        <v>3741060.1999999997</v>
      </c>
      <c r="S922" s="95"/>
      <c r="T922" s="95">
        <f>4807*E922</f>
        <v>3544201.0999999996</v>
      </c>
      <c r="U922" s="95">
        <f>130*E922</f>
        <v>95849</v>
      </c>
      <c r="V922" s="95">
        <f>34*E922</f>
        <v>25068.199999999997</v>
      </c>
      <c r="W922" s="95">
        <f t="shared" si="192"/>
        <v>246850.25189999997</v>
      </c>
      <c r="X922" s="95">
        <f t="shared" si="190"/>
        <v>11806976.9519</v>
      </c>
      <c r="Y922" s="9" t="s">
        <v>2659</v>
      </c>
      <c r="Z922" s="16">
        <v>0</v>
      </c>
      <c r="AA922" s="16">
        <v>0</v>
      </c>
      <c r="AB922" s="16">
        <v>0</v>
      </c>
      <c r="AC922" s="53">
        <f t="shared" si="191"/>
        <v>11806976.9519</v>
      </c>
      <c r="AD922" s="55"/>
    </row>
    <row r="923" spans="1:30" s="6" customFormat="1" ht="93.75" customHeight="1" x14ac:dyDescent="0.25">
      <c r="A923" s="51">
        <f>IF(OR(D923=0,D923=""),"",COUNTA($D$471:D923))</f>
        <v>427</v>
      </c>
      <c r="B923" s="9" t="s">
        <v>1306</v>
      </c>
      <c r="C923" s="11" t="s">
        <v>788</v>
      </c>
      <c r="D923" s="16">
        <v>1969</v>
      </c>
      <c r="E923" s="95">
        <v>767.6</v>
      </c>
      <c r="F923" s="95">
        <v>466.7</v>
      </c>
      <c r="G923" s="95">
        <v>60.7</v>
      </c>
      <c r="H923" s="9" t="s">
        <v>725</v>
      </c>
      <c r="I923" s="9"/>
      <c r="J923" s="9"/>
      <c r="K923" s="9"/>
      <c r="L923" s="95">
        <f>677*E923</f>
        <v>519665.2</v>
      </c>
      <c r="M923" s="95">
        <f>3303*E923</f>
        <v>2535382.8000000003</v>
      </c>
      <c r="N923" s="95">
        <f>430*E923</f>
        <v>330068</v>
      </c>
      <c r="O923" s="95">
        <f>668*E923</f>
        <v>512756.8</v>
      </c>
      <c r="P923" s="95">
        <f>556*E923</f>
        <v>426785.60000000003</v>
      </c>
      <c r="Q923" s="95"/>
      <c r="R923" s="95">
        <f>5074*E923</f>
        <v>3894802.4</v>
      </c>
      <c r="S923" s="95"/>
      <c r="T923" s="95">
        <f>4807*E923</f>
        <v>3689853.2</v>
      </c>
      <c r="U923" s="95">
        <f>130*E923</f>
        <v>99788</v>
      </c>
      <c r="V923" s="95">
        <f>34*E923</f>
        <v>26098.400000000001</v>
      </c>
      <c r="W923" s="95">
        <f t="shared" si="192"/>
        <v>256994.78279999999</v>
      </c>
      <c r="X923" s="95">
        <f t="shared" si="190"/>
        <v>12292195.182800001</v>
      </c>
      <c r="Y923" s="9" t="s">
        <v>2659</v>
      </c>
      <c r="Z923" s="16">
        <v>0</v>
      </c>
      <c r="AA923" s="16">
        <v>0</v>
      </c>
      <c r="AB923" s="16">
        <v>0</v>
      </c>
      <c r="AC923" s="53">
        <f t="shared" si="191"/>
        <v>12292195.182800001</v>
      </c>
      <c r="AD923" s="55"/>
    </row>
    <row r="924" spans="1:30" s="6" customFormat="1" ht="93.75" customHeight="1" x14ac:dyDescent="0.25">
      <c r="A924" s="51">
        <f>IF(OR(D924=0,D924=""),"",COUNTA($D$471:D924))</f>
        <v>428</v>
      </c>
      <c r="B924" s="9" t="s">
        <v>1298</v>
      </c>
      <c r="C924" s="11" t="s">
        <v>791</v>
      </c>
      <c r="D924" s="16">
        <v>1970</v>
      </c>
      <c r="E924" s="95">
        <v>2703.26</v>
      </c>
      <c r="F924" s="95">
        <v>1915.4</v>
      </c>
      <c r="G924" s="95">
        <v>715.06</v>
      </c>
      <c r="H924" s="9" t="s">
        <v>728</v>
      </c>
      <c r="I924" s="9"/>
      <c r="J924" s="9"/>
      <c r="K924" s="9"/>
      <c r="L924" s="95">
        <f>565*E924</f>
        <v>1527341.9000000001</v>
      </c>
      <c r="M924" s="95">
        <f>1207*E924</f>
        <v>3262834.8200000003</v>
      </c>
      <c r="N924" s="95"/>
      <c r="O924" s="95">
        <f>855*E924</f>
        <v>2311287.3000000003</v>
      </c>
      <c r="P924" s="95">
        <f>492*E924</f>
        <v>1330003.9200000002</v>
      </c>
      <c r="Q924" s="95"/>
      <c r="R924" s="95">
        <f>2338*E924</f>
        <v>6320221.8800000008</v>
      </c>
      <c r="S924" s="95"/>
      <c r="T924" s="95">
        <f>2771*E924</f>
        <v>7490733.4600000009</v>
      </c>
      <c r="U924" s="95">
        <f>102*E924</f>
        <v>275732.52</v>
      </c>
      <c r="V924" s="95"/>
      <c r="W924" s="95">
        <f t="shared" si="192"/>
        <v>481888.53411999997</v>
      </c>
      <c r="X924" s="95">
        <f t="shared" si="190"/>
        <v>23000044.334120002</v>
      </c>
      <c r="Y924" s="9" t="s">
        <v>2659</v>
      </c>
      <c r="Z924" s="16">
        <v>0</v>
      </c>
      <c r="AA924" s="16">
        <v>0</v>
      </c>
      <c r="AB924" s="16">
        <v>0</v>
      </c>
      <c r="AC924" s="53">
        <f t="shared" si="191"/>
        <v>23000044.334120002</v>
      </c>
      <c r="AD924" s="55"/>
    </row>
    <row r="925" spans="1:30" s="6" customFormat="1" ht="93.75" customHeight="1" x14ac:dyDescent="0.25">
      <c r="A925" s="51">
        <f>IF(OR(D925=0,D925=""),"",COUNTA($D$471:D925))</f>
        <v>429</v>
      </c>
      <c r="B925" s="9" t="s">
        <v>1299</v>
      </c>
      <c r="C925" s="11" t="s">
        <v>785</v>
      </c>
      <c r="D925" s="16">
        <v>1970</v>
      </c>
      <c r="E925" s="95">
        <v>2175.8000000000002</v>
      </c>
      <c r="F925" s="95">
        <v>1283.2</v>
      </c>
      <c r="G925" s="95">
        <v>863.4</v>
      </c>
      <c r="H925" s="9" t="s">
        <v>729</v>
      </c>
      <c r="I925" s="9"/>
      <c r="J925" s="9"/>
      <c r="K925" s="9"/>
      <c r="L925" s="95">
        <f>565*E925</f>
        <v>1229327</v>
      </c>
      <c r="M925" s="95">
        <f>1207*E925</f>
        <v>2626190.6</v>
      </c>
      <c r="N925" s="95"/>
      <c r="O925" s="95">
        <f>855*E925</f>
        <v>1860309.0000000002</v>
      </c>
      <c r="P925" s="95">
        <f>492*E925</f>
        <v>1070493.6000000001</v>
      </c>
      <c r="Q925" s="95"/>
      <c r="R925" s="95">
        <f>2338*E925</f>
        <v>5087020.4000000004</v>
      </c>
      <c r="S925" s="95"/>
      <c r="T925" s="95">
        <f>2771*E925</f>
        <v>6029141.8000000007</v>
      </c>
      <c r="U925" s="95">
        <f>102*E925</f>
        <v>221931.6</v>
      </c>
      <c r="V925" s="95"/>
      <c r="W925" s="95">
        <f t="shared" si="192"/>
        <v>387862.45960000006</v>
      </c>
      <c r="X925" s="95">
        <f t="shared" si="190"/>
        <v>18512276.459600005</v>
      </c>
      <c r="Y925" s="9" t="s">
        <v>2659</v>
      </c>
      <c r="Z925" s="16">
        <v>0</v>
      </c>
      <c r="AA925" s="16">
        <v>0</v>
      </c>
      <c r="AB925" s="16">
        <v>0</v>
      </c>
      <c r="AC925" s="53">
        <f t="shared" si="191"/>
        <v>18512276.459600005</v>
      </c>
      <c r="AD925" s="55"/>
    </row>
    <row r="926" spans="1:30" s="6" customFormat="1" ht="93.75" customHeight="1" x14ac:dyDescent="0.25">
      <c r="A926" s="51">
        <f>IF(OR(D926=0,D926=""),"",COUNTA($D$471:D926))</f>
        <v>430</v>
      </c>
      <c r="B926" s="9" t="s">
        <v>1309</v>
      </c>
      <c r="C926" s="11" t="s">
        <v>449</v>
      </c>
      <c r="D926" s="16">
        <v>1970</v>
      </c>
      <c r="E926" s="95">
        <v>779</v>
      </c>
      <c r="F926" s="95">
        <v>480</v>
      </c>
      <c r="G926" s="95">
        <v>299</v>
      </c>
      <c r="H926" s="9" t="s">
        <v>725</v>
      </c>
      <c r="I926" s="9"/>
      <c r="J926" s="9"/>
      <c r="K926" s="9"/>
      <c r="L926" s="95">
        <f>677*E926</f>
        <v>527383</v>
      </c>
      <c r="M926" s="95">
        <f>3303*E926</f>
        <v>2573037</v>
      </c>
      <c r="N926" s="95">
        <f>430*E926</f>
        <v>334970</v>
      </c>
      <c r="O926" s="95">
        <f>668*E926</f>
        <v>520372</v>
      </c>
      <c r="P926" s="95">
        <f>556*E926</f>
        <v>433124</v>
      </c>
      <c r="Q926" s="95"/>
      <c r="R926" s="95">
        <f>5074*E926</f>
        <v>3952646</v>
      </c>
      <c r="S926" s="95"/>
      <c r="T926" s="95">
        <f>4807*E926</f>
        <v>3744653</v>
      </c>
      <c r="U926" s="95">
        <f>130*E926</f>
        <v>101270</v>
      </c>
      <c r="V926" s="95">
        <f>34*E926</f>
        <v>26486</v>
      </c>
      <c r="W926" s="95">
        <f t="shared" si="192"/>
        <v>260811.53699999998</v>
      </c>
      <c r="X926" s="95">
        <f t="shared" si="190"/>
        <v>12474752.537</v>
      </c>
      <c r="Y926" s="9" t="s">
        <v>2659</v>
      </c>
      <c r="Z926" s="16">
        <v>0</v>
      </c>
      <c r="AA926" s="16">
        <v>0</v>
      </c>
      <c r="AB926" s="16">
        <v>0</v>
      </c>
      <c r="AC926" s="53">
        <f t="shared" si="191"/>
        <v>12474752.537</v>
      </c>
      <c r="AD926" s="55"/>
    </row>
    <row r="927" spans="1:30" s="6" customFormat="1" ht="93.75" customHeight="1" x14ac:dyDescent="0.25">
      <c r="A927" s="51">
        <f>IF(OR(D927=0,D927=""),"",COUNTA($D$471:D927))</f>
        <v>431</v>
      </c>
      <c r="B927" s="9" t="s">
        <v>1310</v>
      </c>
      <c r="C927" s="11" t="s">
        <v>450</v>
      </c>
      <c r="D927" s="16">
        <v>1970</v>
      </c>
      <c r="E927" s="95">
        <v>622</v>
      </c>
      <c r="F927" s="95">
        <v>338</v>
      </c>
      <c r="G927" s="95">
        <v>284</v>
      </c>
      <c r="H927" s="9" t="s">
        <v>725</v>
      </c>
      <c r="I927" s="9"/>
      <c r="J927" s="9"/>
      <c r="K927" s="9"/>
      <c r="L927" s="95">
        <f>677*E927</f>
        <v>421094</v>
      </c>
      <c r="M927" s="95">
        <f>3303*E927</f>
        <v>2054466</v>
      </c>
      <c r="N927" s="95">
        <f>430*E927</f>
        <v>267460</v>
      </c>
      <c r="O927" s="95">
        <f>668*E927</f>
        <v>415496</v>
      </c>
      <c r="P927" s="95">
        <f>556*E927</f>
        <v>345832</v>
      </c>
      <c r="Q927" s="95"/>
      <c r="R927" s="95">
        <f>5074*E927</f>
        <v>3156028</v>
      </c>
      <c r="S927" s="95"/>
      <c r="T927" s="95">
        <f>4807*E927</f>
        <v>2989954</v>
      </c>
      <c r="U927" s="95">
        <f>130*E927</f>
        <v>80860</v>
      </c>
      <c r="V927" s="95">
        <f>34*E927</f>
        <v>21148</v>
      </c>
      <c r="W927" s="95">
        <f t="shared" si="192"/>
        <v>208247.46599999999</v>
      </c>
      <c r="X927" s="95">
        <f t="shared" si="190"/>
        <v>9960585.466</v>
      </c>
      <c r="Y927" s="9" t="s">
        <v>2659</v>
      </c>
      <c r="Z927" s="16">
        <v>0</v>
      </c>
      <c r="AA927" s="16">
        <v>0</v>
      </c>
      <c r="AB927" s="16">
        <v>0</v>
      </c>
      <c r="AC927" s="53">
        <f t="shared" si="191"/>
        <v>9960585.466</v>
      </c>
      <c r="AD927" s="55"/>
    </row>
    <row r="928" spans="1:30" s="6" customFormat="1" ht="93.75" customHeight="1" x14ac:dyDescent="0.25">
      <c r="A928" s="51" t="str">
        <f>IF(OR(D928=0,D928=""),"",COUNTA($D$471:D928))</f>
        <v/>
      </c>
      <c r="B928" s="51"/>
      <c r="C928" s="11"/>
      <c r="D928" s="16"/>
      <c r="E928" s="54">
        <f>SUM(E916:E927)</f>
        <v>19204.38</v>
      </c>
      <c r="F928" s="54">
        <f>SUM(F916:F927)</f>
        <v>11173.5</v>
      </c>
      <c r="G928" s="54">
        <f>SUM(G916:G927)</f>
        <v>6671.18</v>
      </c>
      <c r="H928" s="9"/>
      <c r="I928" s="9"/>
      <c r="J928" s="9"/>
      <c r="K928" s="9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"/>
      <c r="X928" s="54">
        <f>SUM(X916:X927)</f>
        <v>191238546.25615999</v>
      </c>
      <c r="Y928" s="54"/>
      <c r="Z928" s="54">
        <v>0</v>
      </c>
      <c r="AA928" s="56">
        <v>0</v>
      </c>
      <c r="AB928" s="56">
        <v>0</v>
      </c>
      <c r="AC928" s="54">
        <f>SUM(AC916:AC927)</f>
        <v>191238546.25615999</v>
      </c>
      <c r="AD928" s="55"/>
    </row>
    <row r="929" spans="1:30" s="6" customFormat="1" ht="93.75" customHeight="1" x14ac:dyDescent="0.25">
      <c r="A929" s="51" t="str">
        <f>IF(OR(D929=0,D929=""),"",COUNTA($D$471:D929))</f>
        <v/>
      </c>
      <c r="B929" s="51"/>
      <c r="C929" s="52" t="s">
        <v>2733</v>
      </c>
      <c r="D929" s="16"/>
      <c r="E929" s="95"/>
      <c r="F929" s="95"/>
      <c r="G929" s="95"/>
      <c r="H929" s="9"/>
      <c r="I929" s="9"/>
      <c r="J929" s="9"/>
      <c r="K929" s="9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"/>
      <c r="X929" s="53"/>
      <c r="Y929" s="53"/>
      <c r="Z929" s="53"/>
      <c r="AA929" s="53"/>
      <c r="AB929" s="53"/>
      <c r="AC929" s="53"/>
      <c r="AD929" s="55"/>
    </row>
    <row r="930" spans="1:30" s="6" customFormat="1" ht="93.75" customHeight="1" x14ac:dyDescent="0.25">
      <c r="A930" s="51">
        <f>IF(OR(D930=0,D930=""),"",COUNTA($D$471:D930))</f>
        <v>432</v>
      </c>
      <c r="B930" s="9" t="s">
        <v>1314</v>
      </c>
      <c r="C930" s="11" t="s">
        <v>304</v>
      </c>
      <c r="D930" s="16">
        <v>1967</v>
      </c>
      <c r="E930" s="95">
        <v>572</v>
      </c>
      <c r="F930" s="95">
        <v>511</v>
      </c>
      <c r="G930" s="9">
        <v>46.6</v>
      </c>
      <c r="H930" s="9" t="s">
        <v>725</v>
      </c>
      <c r="I930" s="9"/>
      <c r="J930" s="9"/>
      <c r="K930" s="9"/>
      <c r="L930" s="95">
        <f>677*E930</f>
        <v>387244</v>
      </c>
      <c r="M930" s="95"/>
      <c r="N930" s="95">
        <f>430*E930</f>
        <v>245960</v>
      </c>
      <c r="O930" s="95">
        <f>668*E930</f>
        <v>382096</v>
      </c>
      <c r="P930" s="95"/>
      <c r="Q930" s="95"/>
      <c r="R930" s="95">
        <f>5074*E930</f>
        <v>2902328</v>
      </c>
      <c r="S930" s="95"/>
      <c r="T930" s="95">
        <f>4807*E930</f>
        <v>2749604</v>
      </c>
      <c r="U930" s="95">
        <f>130*E930</f>
        <v>74360</v>
      </c>
      <c r="V930" s="95">
        <f>34*E930</f>
        <v>19448</v>
      </c>
      <c r="W930" s="95">
        <f>(L930+M930+N930+O930+P930+Q930+R930+S930+T930+U930)*0.0214</f>
        <v>144270.06879999998</v>
      </c>
      <c r="X930" s="95">
        <f t="shared" ref="X930:X947" si="193">L930+M930+N930+O930+P930+Q930+R930+S930+T930+U930+V930+W930</f>
        <v>6905310.0687999995</v>
      </c>
      <c r="Y930" s="9" t="s">
        <v>2659</v>
      </c>
      <c r="Z930" s="16">
        <v>0</v>
      </c>
      <c r="AA930" s="16">
        <v>0</v>
      </c>
      <c r="AB930" s="16">
        <v>0</v>
      </c>
      <c r="AC930" s="53">
        <f t="shared" ref="AC930:AC947" si="194">X930-(Z930+AA930+AB930)</f>
        <v>6905310.0687999995</v>
      </c>
      <c r="AD930" s="55"/>
    </row>
    <row r="931" spans="1:30" s="6" customFormat="1" ht="93.75" customHeight="1" x14ac:dyDescent="0.25">
      <c r="A931" s="51">
        <f>IF(OR(D931=0,D931=""),"",COUNTA($D$471:D931))</f>
        <v>433</v>
      </c>
      <c r="B931" s="9" t="s">
        <v>2557</v>
      </c>
      <c r="C931" s="11" t="s">
        <v>2556</v>
      </c>
      <c r="D931" s="16">
        <v>1988</v>
      </c>
      <c r="E931" s="95">
        <v>973.4</v>
      </c>
      <c r="F931" s="95">
        <v>866.2</v>
      </c>
      <c r="G931" s="9">
        <v>82</v>
      </c>
      <c r="H931" s="9" t="s">
        <v>725</v>
      </c>
      <c r="I931" s="9"/>
      <c r="J931" s="9"/>
      <c r="K931" s="9"/>
      <c r="L931" s="95"/>
      <c r="M931" s="95"/>
      <c r="N931" s="95"/>
      <c r="O931" s="95"/>
      <c r="P931" s="95"/>
      <c r="Q931" s="95"/>
      <c r="R931" s="95">
        <f>5074*E931</f>
        <v>4939031.5999999996</v>
      </c>
      <c r="S931" s="95"/>
      <c r="T931" s="95"/>
      <c r="U931" s="95"/>
      <c r="V931" s="95"/>
      <c r="W931" s="95"/>
      <c r="X931" s="95">
        <f t="shared" si="193"/>
        <v>4939031.5999999996</v>
      </c>
      <c r="Y931" s="9" t="s">
        <v>2659</v>
      </c>
      <c r="Z931" s="16">
        <v>0</v>
      </c>
      <c r="AA931" s="16">
        <v>0</v>
      </c>
      <c r="AB931" s="16">
        <v>0</v>
      </c>
      <c r="AC931" s="53">
        <f t="shared" si="194"/>
        <v>4939031.5999999996</v>
      </c>
      <c r="AD931" s="55"/>
    </row>
    <row r="932" spans="1:30" s="6" customFormat="1" ht="93.75" customHeight="1" x14ac:dyDescent="0.25">
      <c r="A932" s="51">
        <f>IF(OR(D932=0,D932=""),"",COUNTA($D$471:D932))</f>
        <v>434</v>
      </c>
      <c r="B932" s="9" t="s">
        <v>1315</v>
      </c>
      <c r="C932" s="11" t="s">
        <v>305</v>
      </c>
      <c r="D932" s="16">
        <v>1967</v>
      </c>
      <c r="E932" s="20">
        <v>768.6</v>
      </c>
      <c r="F932" s="9">
        <v>707.6</v>
      </c>
      <c r="G932" s="9">
        <v>61</v>
      </c>
      <c r="H932" s="9" t="s">
        <v>725</v>
      </c>
      <c r="I932" s="9"/>
      <c r="J932" s="9"/>
      <c r="K932" s="9"/>
      <c r="L932" s="95">
        <f>677*E932</f>
        <v>520342.2</v>
      </c>
      <c r="M932" s="95"/>
      <c r="N932" s="95">
        <f>430*E932</f>
        <v>330498</v>
      </c>
      <c r="O932" s="95">
        <f>668*E932</f>
        <v>513424.8</v>
      </c>
      <c r="P932" s="95"/>
      <c r="Q932" s="95"/>
      <c r="R932" s="95">
        <f>5074*E932</f>
        <v>3899876.4</v>
      </c>
      <c r="S932" s="95"/>
      <c r="T932" s="95">
        <f>4807*E932</f>
        <v>3694660.2</v>
      </c>
      <c r="U932" s="95">
        <f>130*E932</f>
        <v>99918</v>
      </c>
      <c r="V932" s="95">
        <f>34*E932</f>
        <v>26132.400000000001</v>
      </c>
      <c r="W932" s="95">
        <f>(L932+M932+N932+O932+P932+Q932+R932+S932+T932+U932)*0.0214</f>
        <v>193856.59944000002</v>
      </c>
      <c r="X932" s="95">
        <f t="shared" si="193"/>
        <v>9278708.599440001</v>
      </c>
      <c r="Y932" s="9" t="s">
        <v>2659</v>
      </c>
      <c r="Z932" s="16">
        <v>0</v>
      </c>
      <c r="AA932" s="16">
        <v>0</v>
      </c>
      <c r="AB932" s="16">
        <v>0</v>
      </c>
      <c r="AC932" s="53">
        <f t="shared" si="194"/>
        <v>9278708.599440001</v>
      </c>
      <c r="AD932" s="55"/>
    </row>
    <row r="933" spans="1:30" s="6" customFormat="1" ht="93.75" customHeight="1" x14ac:dyDescent="0.25">
      <c r="A933" s="51">
        <f>IF(OR(D933=0,D933=""),"",COUNTA($D$471:D933))</f>
        <v>435</v>
      </c>
      <c r="B933" s="9" t="s">
        <v>1321</v>
      </c>
      <c r="C933" s="11" t="s">
        <v>306</v>
      </c>
      <c r="D933" s="16">
        <v>1967</v>
      </c>
      <c r="E933" s="95">
        <v>408.4</v>
      </c>
      <c r="F933" s="20">
        <v>362</v>
      </c>
      <c r="G933" s="9">
        <v>46.4</v>
      </c>
      <c r="H933" s="9" t="s">
        <v>725</v>
      </c>
      <c r="I933" s="9"/>
      <c r="J933" s="9"/>
      <c r="K933" s="9"/>
      <c r="L933" s="95">
        <f>677*E933</f>
        <v>276486.8</v>
      </c>
      <c r="M933" s="95">
        <f>3303*E933</f>
        <v>1348945.2</v>
      </c>
      <c r="N933" s="95">
        <f>430*E933</f>
        <v>175612</v>
      </c>
      <c r="O933" s="95">
        <f>668*E933</f>
        <v>272811.2</v>
      </c>
      <c r="P933" s="95">
        <f>556*E933</f>
        <v>227070.4</v>
      </c>
      <c r="Q933" s="95"/>
      <c r="R933" s="95">
        <f>5074*E933</f>
        <v>2072221.5999999999</v>
      </c>
      <c r="S933" s="95"/>
      <c r="T933" s="95">
        <f>4807*E933</f>
        <v>1963178.7999999998</v>
      </c>
      <c r="U933" s="95">
        <f>130*E933</f>
        <v>53092</v>
      </c>
      <c r="V933" s="95">
        <f>34*E933</f>
        <v>13885.599999999999</v>
      </c>
      <c r="W933" s="95">
        <f>(L933+M933+N933+O933+P933+Q933+R933+S933+T933+U933)*0.0214</f>
        <v>136733.54519999999</v>
      </c>
      <c r="X933" s="95">
        <f t="shared" si="193"/>
        <v>6540037.1451999992</v>
      </c>
      <c r="Y933" s="9" t="s">
        <v>2659</v>
      </c>
      <c r="Z933" s="16">
        <v>0</v>
      </c>
      <c r="AA933" s="16">
        <v>0</v>
      </c>
      <c r="AB933" s="16">
        <v>0</v>
      </c>
      <c r="AC933" s="53">
        <f t="shared" si="194"/>
        <v>6540037.1451999992</v>
      </c>
      <c r="AD933" s="55"/>
    </row>
    <row r="934" spans="1:30" s="6" customFormat="1" ht="93.75" customHeight="1" x14ac:dyDescent="0.25">
      <c r="A934" s="51">
        <f>IF(OR(D934=0,D934=""),"",COUNTA($D$471:D934))</f>
        <v>436</v>
      </c>
      <c r="B934" s="9" t="s">
        <v>2452</v>
      </c>
      <c r="C934" s="11" t="s">
        <v>2307</v>
      </c>
      <c r="D934" s="16">
        <v>1986</v>
      </c>
      <c r="E934" s="95">
        <v>7292.8</v>
      </c>
      <c r="F934" s="20">
        <v>5475.4</v>
      </c>
      <c r="G934" s="9">
        <v>1817.4</v>
      </c>
      <c r="H934" s="9" t="s">
        <v>729</v>
      </c>
      <c r="I934" s="9"/>
      <c r="J934" s="9"/>
      <c r="K934" s="9"/>
      <c r="L934" s="95"/>
      <c r="M934" s="95"/>
      <c r="N934" s="95"/>
      <c r="O934" s="95"/>
      <c r="P934" s="95"/>
      <c r="Q934" s="95"/>
      <c r="R934" s="95">
        <f>2338*E934</f>
        <v>17050566.400000002</v>
      </c>
      <c r="S934" s="95"/>
      <c r="T934" s="95"/>
      <c r="U934" s="95"/>
      <c r="V934" s="95"/>
      <c r="W934" s="95"/>
      <c r="X934" s="95">
        <f t="shared" si="193"/>
        <v>17050566.400000002</v>
      </c>
      <c r="Y934" s="9" t="s">
        <v>2659</v>
      </c>
      <c r="Z934" s="16">
        <v>0</v>
      </c>
      <c r="AA934" s="16">
        <v>0</v>
      </c>
      <c r="AB934" s="16">
        <v>0</v>
      </c>
      <c r="AC934" s="53">
        <f t="shared" si="194"/>
        <v>17050566.400000002</v>
      </c>
      <c r="AD934" s="55"/>
    </row>
    <row r="935" spans="1:30" s="6" customFormat="1" ht="93.75" customHeight="1" x14ac:dyDescent="0.25">
      <c r="A935" s="51">
        <f>IF(OR(D935=0,D935=""),"",COUNTA($D$471:D935))</f>
        <v>437</v>
      </c>
      <c r="B935" s="9" t="s">
        <v>1325</v>
      </c>
      <c r="C935" s="11" t="s">
        <v>307</v>
      </c>
      <c r="D935" s="16">
        <v>1967</v>
      </c>
      <c r="E935" s="95">
        <v>3285.7</v>
      </c>
      <c r="F935" s="95">
        <v>1890</v>
      </c>
      <c r="G935" s="9">
        <v>1341</v>
      </c>
      <c r="H935" s="9" t="s">
        <v>725</v>
      </c>
      <c r="I935" s="9"/>
      <c r="J935" s="9"/>
      <c r="K935" s="9"/>
      <c r="L935" s="95">
        <f>677*E935</f>
        <v>2224418.9</v>
      </c>
      <c r="M935" s="95">
        <f>3303*E935</f>
        <v>10852667.1</v>
      </c>
      <c r="N935" s="95">
        <f>430*E935</f>
        <v>1412851</v>
      </c>
      <c r="O935" s="95">
        <f>668*E935</f>
        <v>2194847.6</v>
      </c>
      <c r="P935" s="95">
        <f>556*E935</f>
        <v>1826849.2</v>
      </c>
      <c r="Q935" s="95"/>
      <c r="R935" s="95">
        <f>5074*E935</f>
        <v>16671641.799999999</v>
      </c>
      <c r="S935" s="95">
        <f>187*E935</f>
        <v>614425.9</v>
      </c>
      <c r="T935" s="95">
        <f>4807*E935</f>
        <v>15794359.899999999</v>
      </c>
      <c r="U935" s="95">
        <f>130*E935</f>
        <v>427141</v>
      </c>
      <c r="V935" s="95">
        <f>34*E935</f>
        <v>111713.79999999999</v>
      </c>
      <c r="W935" s="95">
        <f t="shared" ref="W935:W947" si="195">(L935+M935+N935+O935+P935+Q935+R935+S935+T935+U935)*0.0214</f>
        <v>1113210.9313599998</v>
      </c>
      <c r="X935" s="95">
        <f t="shared" si="193"/>
        <v>53244127.131359994</v>
      </c>
      <c r="Y935" s="9" t="s">
        <v>2659</v>
      </c>
      <c r="Z935" s="16">
        <v>0</v>
      </c>
      <c r="AA935" s="16">
        <v>0</v>
      </c>
      <c r="AB935" s="16">
        <v>0</v>
      </c>
      <c r="AC935" s="53">
        <f t="shared" si="194"/>
        <v>53244127.131359994</v>
      </c>
      <c r="AD935" s="55"/>
    </row>
    <row r="936" spans="1:30" s="6" customFormat="1" ht="93.75" customHeight="1" x14ac:dyDescent="0.25">
      <c r="A936" s="51">
        <f>IF(OR(D936=0,D936=""),"",COUNTA($D$471:D936))</f>
        <v>438</v>
      </c>
      <c r="B936" s="9" t="s">
        <v>1326</v>
      </c>
      <c r="C936" s="11" t="s">
        <v>308</v>
      </c>
      <c r="D936" s="16">
        <v>1967</v>
      </c>
      <c r="E936" s="95">
        <v>2792</v>
      </c>
      <c r="F936" s="95">
        <v>1980</v>
      </c>
      <c r="G936" s="9">
        <v>664.9</v>
      </c>
      <c r="H936" s="9" t="s">
        <v>728</v>
      </c>
      <c r="I936" s="9"/>
      <c r="J936" s="9"/>
      <c r="K936" s="9"/>
      <c r="L936" s="95">
        <f>565*E936</f>
        <v>1577480</v>
      </c>
      <c r="M936" s="95">
        <f>1207*E936</f>
        <v>3369944</v>
      </c>
      <c r="N936" s="95">
        <f>484*E936</f>
        <v>1351328</v>
      </c>
      <c r="O936" s="95">
        <f>855*E936</f>
        <v>2387160</v>
      </c>
      <c r="P936" s="95">
        <f>492*E936</f>
        <v>1373664</v>
      </c>
      <c r="Q936" s="95"/>
      <c r="R936" s="95">
        <f>2338*E936</f>
        <v>6527696</v>
      </c>
      <c r="S936" s="95">
        <f>297*E936</f>
        <v>829224</v>
      </c>
      <c r="T936" s="95">
        <f>2771*E936</f>
        <v>7736632</v>
      </c>
      <c r="U936" s="95">
        <f>102*E936</f>
        <v>284784</v>
      </c>
      <c r="V936" s="95">
        <f>35*E936</f>
        <v>97720</v>
      </c>
      <c r="W936" s="95">
        <f t="shared" si="195"/>
        <v>544371.31680000003</v>
      </c>
      <c r="X936" s="95">
        <f t="shared" si="193"/>
        <v>26080003.316799998</v>
      </c>
      <c r="Y936" s="9" t="s">
        <v>2659</v>
      </c>
      <c r="Z936" s="16">
        <v>0</v>
      </c>
      <c r="AA936" s="16">
        <v>0</v>
      </c>
      <c r="AB936" s="16">
        <v>0</v>
      </c>
      <c r="AC936" s="53">
        <f t="shared" si="194"/>
        <v>26080003.316799998</v>
      </c>
      <c r="AD936" s="55"/>
    </row>
    <row r="937" spans="1:30" s="6" customFormat="1" ht="93.75" customHeight="1" x14ac:dyDescent="0.25">
      <c r="A937" s="51">
        <f>IF(OR(D937=0,D937=""),"",COUNTA($D$471:D937))</f>
        <v>439</v>
      </c>
      <c r="B937" s="9" t="s">
        <v>1327</v>
      </c>
      <c r="C937" s="11" t="s">
        <v>309</v>
      </c>
      <c r="D937" s="16">
        <v>1967</v>
      </c>
      <c r="E937" s="95">
        <v>404</v>
      </c>
      <c r="F937" s="95">
        <v>362.3</v>
      </c>
      <c r="G937" s="9">
        <v>41.7</v>
      </c>
      <c r="H937" s="9" t="s">
        <v>725</v>
      </c>
      <c r="I937" s="9"/>
      <c r="J937" s="9"/>
      <c r="K937" s="9"/>
      <c r="L937" s="95">
        <f>677*E937</f>
        <v>273508</v>
      </c>
      <c r="M937" s="95"/>
      <c r="N937" s="95">
        <f>430*E937</f>
        <v>173720</v>
      </c>
      <c r="O937" s="95">
        <f>668*E937</f>
        <v>269872</v>
      </c>
      <c r="P937" s="95"/>
      <c r="Q937" s="95"/>
      <c r="R937" s="95">
        <f>5074*E937</f>
        <v>2049896</v>
      </c>
      <c r="S937" s="95"/>
      <c r="T937" s="95">
        <f>4807*E937</f>
        <v>1942028</v>
      </c>
      <c r="U937" s="95">
        <f>130*E937</f>
        <v>52520</v>
      </c>
      <c r="V937" s="95">
        <f>34*E937</f>
        <v>13736</v>
      </c>
      <c r="W937" s="95">
        <f t="shared" si="195"/>
        <v>101897.0416</v>
      </c>
      <c r="X937" s="95">
        <f t="shared" si="193"/>
        <v>4877177.0416000001</v>
      </c>
      <c r="Y937" s="9" t="s">
        <v>2659</v>
      </c>
      <c r="Z937" s="16">
        <v>0</v>
      </c>
      <c r="AA937" s="16">
        <v>0</v>
      </c>
      <c r="AB937" s="16">
        <v>0</v>
      </c>
      <c r="AC937" s="53">
        <f t="shared" si="194"/>
        <v>4877177.0416000001</v>
      </c>
      <c r="AD937" s="55"/>
    </row>
    <row r="938" spans="1:30" s="6" customFormat="1" ht="93.75" customHeight="1" x14ac:dyDescent="0.25">
      <c r="A938" s="51">
        <f>IF(OR(D938=0,D938=""),"",COUNTA($D$471:D938))</f>
        <v>440</v>
      </c>
      <c r="B938" s="9" t="s">
        <v>1328</v>
      </c>
      <c r="C938" s="11" t="s">
        <v>310</v>
      </c>
      <c r="D938" s="16">
        <v>1967</v>
      </c>
      <c r="E938" s="95">
        <v>405</v>
      </c>
      <c r="F938" s="95">
        <v>363.4</v>
      </c>
      <c r="G938" s="9">
        <v>41.6</v>
      </c>
      <c r="H938" s="9" t="s">
        <v>725</v>
      </c>
      <c r="I938" s="9"/>
      <c r="J938" s="9"/>
      <c r="K938" s="9"/>
      <c r="L938" s="95">
        <f>677*E938</f>
        <v>274185</v>
      </c>
      <c r="M938" s="95"/>
      <c r="N938" s="95">
        <f>430*E938</f>
        <v>174150</v>
      </c>
      <c r="O938" s="95">
        <f>668*E938</f>
        <v>270540</v>
      </c>
      <c r="P938" s="95"/>
      <c r="Q938" s="95"/>
      <c r="R938" s="95">
        <f>5074*E938</f>
        <v>2054970</v>
      </c>
      <c r="S938" s="95"/>
      <c r="T938" s="95">
        <f>4807*E938</f>
        <v>1946835</v>
      </c>
      <c r="U938" s="95">
        <f>130*E938</f>
        <v>52650</v>
      </c>
      <c r="V938" s="95">
        <f>34*E938</f>
        <v>13770</v>
      </c>
      <c r="W938" s="95">
        <f t="shared" si="195"/>
        <v>102149.26199999999</v>
      </c>
      <c r="X938" s="95">
        <f t="shared" si="193"/>
        <v>4889249.2620000001</v>
      </c>
      <c r="Y938" s="9" t="s">
        <v>2659</v>
      </c>
      <c r="Z938" s="16">
        <v>0</v>
      </c>
      <c r="AA938" s="16">
        <v>0</v>
      </c>
      <c r="AB938" s="16">
        <v>0</v>
      </c>
      <c r="AC938" s="53">
        <f t="shared" si="194"/>
        <v>4889249.2620000001</v>
      </c>
      <c r="AD938" s="55"/>
    </row>
    <row r="939" spans="1:30" s="6" customFormat="1" ht="93.75" customHeight="1" x14ac:dyDescent="0.25">
      <c r="A939" s="51">
        <f>IF(OR(D939=0,D939=""),"",COUNTA($D$471:D939))</f>
        <v>441</v>
      </c>
      <c r="B939" s="9" t="s">
        <v>1329</v>
      </c>
      <c r="C939" s="11" t="s">
        <v>311</v>
      </c>
      <c r="D939" s="16">
        <v>1967</v>
      </c>
      <c r="E939" s="95">
        <v>399.5</v>
      </c>
      <c r="F939" s="95">
        <v>355.1</v>
      </c>
      <c r="G939" s="9">
        <v>44.4</v>
      </c>
      <c r="H939" s="9" t="s">
        <v>725</v>
      </c>
      <c r="I939" s="9"/>
      <c r="J939" s="9"/>
      <c r="K939" s="9"/>
      <c r="L939" s="95">
        <f>677*E939</f>
        <v>270461.5</v>
      </c>
      <c r="M939" s="95"/>
      <c r="N939" s="95">
        <f>430*E939</f>
        <v>171785</v>
      </c>
      <c r="O939" s="95">
        <f>668*E939</f>
        <v>266866</v>
      </c>
      <c r="P939" s="95"/>
      <c r="Q939" s="95"/>
      <c r="R939" s="95">
        <f>5074*E939</f>
        <v>2027063</v>
      </c>
      <c r="S939" s="95"/>
      <c r="T939" s="95">
        <f>4807*E939</f>
        <v>1920396.5</v>
      </c>
      <c r="U939" s="95">
        <f>130*E939</f>
        <v>51935</v>
      </c>
      <c r="V939" s="95">
        <f>34*E939</f>
        <v>13583</v>
      </c>
      <c r="W939" s="95">
        <f t="shared" si="195"/>
        <v>100762.04979999999</v>
      </c>
      <c r="X939" s="95">
        <f t="shared" si="193"/>
        <v>4822852.0498000002</v>
      </c>
      <c r="Y939" s="9" t="s">
        <v>2659</v>
      </c>
      <c r="Z939" s="16">
        <v>0</v>
      </c>
      <c r="AA939" s="16">
        <v>0</v>
      </c>
      <c r="AB939" s="16">
        <v>0</v>
      </c>
      <c r="AC939" s="53">
        <f t="shared" si="194"/>
        <v>4822852.0498000002</v>
      </c>
      <c r="AD939" s="55"/>
    </row>
    <row r="940" spans="1:30" s="6" customFormat="1" ht="93.75" customHeight="1" x14ac:dyDescent="0.25">
      <c r="A940" s="51">
        <f>IF(OR(D940=0,D940=""),"",COUNTA($D$471:D940))</f>
        <v>442</v>
      </c>
      <c r="B940" s="9" t="s">
        <v>1334</v>
      </c>
      <c r="C940" s="11" t="s">
        <v>312</v>
      </c>
      <c r="D940" s="58">
        <v>1967</v>
      </c>
      <c r="E940" s="59">
        <v>3597.8</v>
      </c>
      <c r="F940" s="59">
        <v>3303.1</v>
      </c>
      <c r="G940" s="9">
        <v>537</v>
      </c>
      <c r="H940" s="9" t="s">
        <v>728</v>
      </c>
      <c r="I940" s="9"/>
      <c r="J940" s="9"/>
      <c r="K940" s="9"/>
      <c r="L940" s="95">
        <f>565*E940</f>
        <v>2032757</v>
      </c>
      <c r="M940" s="95">
        <f>1207*E940</f>
        <v>4342544.6000000006</v>
      </c>
      <c r="N940" s="95">
        <f>484*E940</f>
        <v>1741335.2000000002</v>
      </c>
      <c r="O940" s="95">
        <f>855*E940</f>
        <v>3076119</v>
      </c>
      <c r="P940" s="95">
        <f>492*E940</f>
        <v>1770117.6</v>
      </c>
      <c r="Q940" s="95"/>
      <c r="R940" s="95">
        <f>2338*E940</f>
        <v>8411656.4000000004</v>
      </c>
      <c r="S940" s="95">
        <f>297*E940</f>
        <v>1068546.6000000001</v>
      </c>
      <c r="T940" s="95">
        <f>2771*E940</f>
        <v>9969503.8000000007</v>
      </c>
      <c r="U940" s="95">
        <f>102*E940</f>
        <v>366975.60000000003</v>
      </c>
      <c r="V940" s="95">
        <f>35*E940</f>
        <v>125923</v>
      </c>
      <c r="W940" s="95">
        <f t="shared" si="195"/>
        <v>701482.49412000005</v>
      </c>
      <c r="X940" s="95">
        <f t="shared" si="193"/>
        <v>33606961.294120006</v>
      </c>
      <c r="Y940" s="9" t="s">
        <v>2659</v>
      </c>
      <c r="Z940" s="16">
        <v>0</v>
      </c>
      <c r="AA940" s="16">
        <v>0</v>
      </c>
      <c r="AB940" s="16">
        <v>0</v>
      </c>
      <c r="AC940" s="53">
        <f t="shared" si="194"/>
        <v>33606961.294120006</v>
      </c>
      <c r="AD940" s="55"/>
    </row>
    <row r="941" spans="1:30" s="6" customFormat="1" ht="93.75" customHeight="1" x14ac:dyDescent="0.25">
      <c r="A941" s="51">
        <f>IF(OR(D941=0,D941=""),"",COUNTA($D$471:D941))</f>
        <v>443</v>
      </c>
      <c r="B941" s="9" t="s">
        <v>1336</v>
      </c>
      <c r="C941" s="11" t="s">
        <v>347</v>
      </c>
      <c r="D941" s="16">
        <v>1968</v>
      </c>
      <c r="E941" s="95">
        <v>510.8</v>
      </c>
      <c r="F941" s="95">
        <v>373</v>
      </c>
      <c r="G941" s="9">
        <v>137.80000000000001</v>
      </c>
      <c r="H941" s="9" t="s">
        <v>725</v>
      </c>
      <c r="I941" s="9"/>
      <c r="J941" s="9"/>
      <c r="K941" s="9"/>
      <c r="L941" s="95">
        <f>677*E941</f>
        <v>345811.60000000003</v>
      </c>
      <c r="M941" s="95">
        <f>3303*E941</f>
        <v>1687172.4000000001</v>
      </c>
      <c r="N941" s="95"/>
      <c r="O941" s="95">
        <f>668*E941</f>
        <v>341214.4</v>
      </c>
      <c r="P941" s="95">
        <f>556*E941</f>
        <v>284004.8</v>
      </c>
      <c r="Q941" s="95"/>
      <c r="R941" s="95">
        <f>5074*E941</f>
        <v>2591799.2000000002</v>
      </c>
      <c r="S941" s="95">
        <f>187*E941</f>
        <v>95519.6</v>
      </c>
      <c r="T941" s="95">
        <f>4807*E941</f>
        <v>2455415.6</v>
      </c>
      <c r="U941" s="95">
        <f>130*E941</f>
        <v>66404</v>
      </c>
      <c r="V941" s="95"/>
      <c r="W941" s="95">
        <f t="shared" si="195"/>
        <v>168361.11023999998</v>
      </c>
      <c r="X941" s="95">
        <f t="shared" si="193"/>
        <v>8035702.7102399999</v>
      </c>
      <c r="Y941" s="9" t="s">
        <v>2659</v>
      </c>
      <c r="Z941" s="16">
        <v>0</v>
      </c>
      <c r="AA941" s="16">
        <v>0</v>
      </c>
      <c r="AB941" s="16">
        <v>0</v>
      </c>
      <c r="AC941" s="53">
        <f t="shared" si="194"/>
        <v>8035702.7102399999</v>
      </c>
      <c r="AD941" s="55"/>
    </row>
    <row r="942" spans="1:30" s="6" customFormat="1" ht="93.75" customHeight="1" x14ac:dyDescent="0.25">
      <c r="A942" s="51">
        <f>IF(OR(D942=0,D942=""),"",COUNTA($D$471:D942))</f>
        <v>444</v>
      </c>
      <c r="B942" s="9" t="s">
        <v>1316</v>
      </c>
      <c r="C942" s="11" t="s">
        <v>765</v>
      </c>
      <c r="D942" s="16">
        <v>1969</v>
      </c>
      <c r="E942" s="95">
        <v>2682.9</v>
      </c>
      <c r="F942" s="95">
        <v>1887.1</v>
      </c>
      <c r="G942" s="9">
        <v>1183.2</v>
      </c>
      <c r="H942" s="9" t="s">
        <v>728</v>
      </c>
      <c r="I942" s="9"/>
      <c r="J942" s="9"/>
      <c r="K942" s="9"/>
      <c r="L942" s="95">
        <f>565*E942</f>
        <v>1515838.5</v>
      </c>
      <c r="M942" s="95">
        <f>1207*E942</f>
        <v>3238260.3000000003</v>
      </c>
      <c r="N942" s="95">
        <f>484*E942</f>
        <v>1298523.6000000001</v>
      </c>
      <c r="O942" s="95">
        <f>855*E942</f>
        <v>2293879.5</v>
      </c>
      <c r="P942" s="95">
        <f>492*E942</f>
        <v>1319986.8</v>
      </c>
      <c r="Q942" s="95"/>
      <c r="R942" s="95">
        <f>2338*E942</f>
        <v>6272620.2000000002</v>
      </c>
      <c r="S942" s="95">
        <f>297*E942</f>
        <v>796821.3</v>
      </c>
      <c r="T942" s="95">
        <f>2771*E942</f>
        <v>7434315.9000000004</v>
      </c>
      <c r="U942" s="95">
        <f>102*E942</f>
        <v>273655.8</v>
      </c>
      <c r="V942" s="95">
        <f>35*E942</f>
        <v>93901.5</v>
      </c>
      <c r="W942" s="95">
        <f t="shared" si="195"/>
        <v>523099.50066000002</v>
      </c>
      <c r="X942" s="95">
        <f t="shared" si="193"/>
        <v>25060902.900660001</v>
      </c>
      <c r="Y942" s="9" t="s">
        <v>2659</v>
      </c>
      <c r="Z942" s="16">
        <v>0</v>
      </c>
      <c r="AA942" s="16">
        <v>0</v>
      </c>
      <c r="AB942" s="16">
        <v>0</v>
      </c>
      <c r="AC942" s="53">
        <f t="shared" si="194"/>
        <v>25060902.900660001</v>
      </c>
      <c r="AD942" s="55"/>
    </row>
    <row r="943" spans="1:30" s="6" customFormat="1" ht="93.75" customHeight="1" x14ac:dyDescent="0.25">
      <c r="A943" s="51">
        <f>IF(OR(D943=0,D943=""),"",COUNTA($D$471:D943))</f>
        <v>445</v>
      </c>
      <c r="B943" s="9" t="s">
        <v>1317</v>
      </c>
      <c r="C943" s="11" t="s">
        <v>387</v>
      </c>
      <c r="D943" s="16">
        <v>1969</v>
      </c>
      <c r="E943" s="95">
        <v>758.8</v>
      </c>
      <c r="F943" s="95">
        <v>699.4</v>
      </c>
      <c r="G943" s="9">
        <v>59.4</v>
      </c>
      <c r="H943" s="9" t="s">
        <v>725</v>
      </c>
      <c r="I943" s="9"/>
      <c r="J943" s="9"/>
      <c r="K943" s="9"/>
      <c r="L943" s="95">
        <f>677*E943</f>
        <v>513707.6</v>
      </c>
      <c r="M943" s="95"/>
      <c r="N943" s="95">
        <f>430*E943</f>
        <v>326284</v>
      </c>
      <c r="O943" s="95">
        <f>668*E943</f>
        <v>506878.39999999997</v>
      </c>
      <c r="P943" s="95">
        <f>556*E943</f>
        <v>421892.8</v>
      </c>
      <c r="Q943" s="95"/>
      <c r="R943" s="95">
        <f>5074*E943</f>
        <v>3850151.1999999997</v>
      </c>
      <c r="S943" s="95"/>
      <c r="T943" s="95">
        <f>4807*E943</f>
        <v>3647551.5999999996</v>
      </c>
      <c r="U943" s="95">
        <f>130*E943</f>
        <v>98644</v>
      </c>
      <c r="V943" s="95">
        <f>34*E943</f>
        <v>25799.199999999997</v>
      </c>
      <c r="W943" s="95">
        <f t="shared" si="195"/>
        <v>200413.34543999998</v>
      </c>
      <c r="X943" s="95">
        <f t="shared" si="193"/>
        <v>9591322.1454399992</v>
      </c>
      <c r="Y943" s="9" t="s">
        <v>2659</v>
      </c>
      <c r="Z943" s="16">
        <v>0</v>
      </c>
      <c r="AA943" s="16">
        <v>0</v>
      </c>
      <c r="AB943" s="16">
        <v>0</v>
      </c>
      <c r="AC943" s="53">
        <f t="shared" si="194"/>
        <v>9591322.1454399992</v>
      </c>
      <c r="AD943" s="55"/>
    </row>
    <row r="944" spans="1:30" s="6" customFormat="1" ht="93.75" customHeight="1" x14ac:dyDescent="0.25">
      <c r="A944" s="51">
        <f>IF(OR(D944=0,D944=""),"",COUNTA($D$471:D944))</f>
        <v>446</v>
      </c>
      <c r="B944" s="9" t="s">
        <v>1319</v>
      </c>
      <c r="C944" s="11" t="s">
        <v>388</v>
      </c>
      <c r="D944" s="16">
        <v>1969</v>
      </c>
      <c r="E944" s="95">
        <v>405</v>
      </c>
      <c r="F944" s="95">
        <v>352.4</v>
      </c>
      <c r="G944" s="9">
        <v>52.6</v>
      </c>
      <c r="H944" s="9" t="s">
        <v>725</v>
      </c>
      <c r="I944" s="9"/>
      <c r="J944" s="9"/>
      <c r="K944" s="9"/>
      <c r="L944" s="95"/>
      <c r="M944" s="95"/>
      <c r="N944" s="95"/>
      <c r="O944" s="95"/>
      <c r="P944" s="95"/>
      <c r="Q944" s="95"/>
      <c r="R944" s="95">
        <f>5074*E944</f>
        <v>2054970</v>
      </c>
      <c r="S944" s="95"/>
      <c r="T944" s="95">
        <f>4807*E944</f>
        <v>1946835</v>
      </c>
      <c r="U944" s="95">
        <f>130*E944</f>
        <v>52650</v>
      </c>
      <c r="V944" s="95"/>
      <c r="W944" s="95">
        <f t="shared" si="195"/>
        <v>86765.337</v>
      </c>
      <c r="X944" s="95">
        <f t="shared" si="193"/>
        <v>4141220.3369999998</v>
      </c>
      <c r="Y944" s="9" t="s">
        <v>2659</v>
      </c>
      <c r="Z944" s="16">
        <v>0</v>
      </c>
      <c r="AA944" s="16">
        <v>0</v>
      </c>
      <c r="AB944" s="16">
        <v>0</v>
      </c>
      <c r="AC944" s="53">
        <f t="shared" si="194"/>
        <v>4141220.3369999998</v>
      </c>
      <c r="AD944" s="55"/>
    </row>
    <row r="945" spans="1:30" s="6" customFormat="1" ht="93.75" customHeight="1" x14ac:dyDescent="0.25">
      <c r="A945" s="51">
        <f>IF(OR(D945=0,D945=""),"",COUNTA($D$471:D945))</f>
        <v>447</v>
      </c>
      <c r="B945" s="9" t="s">
        <v>1320</v>
      </c>
      <c r="C945" s="11" t="s">
        <v>389</v>
      </c>
      <c r="D945" s="16">
        <v>1969</v>
      </c>
      <c r="E945" s="95">
        <v>420.5</v>
      </c>
      <c r="F945" s="95">
        <v>367</v>
      </c>
      <c r="G945" s="9">
        <v>53.5</v>
      </c>
      <c r="H945" s="9" t="s">
        <v>725</v>
      </c>
      <c r="I945" s="9"/>
      <c r="J945" s="9"/>
      <c r="K945" s="9"/>
      <c r="L945" s="95">
        <f>677*E945</f>
        <v>284678.5</v>
      </c>
      <c r="M945" s="95"/>
      <c r="N945" s="95">
        <f>430*E945</f>
        <v>180815</v>
      </c>
      <c r="O945" s="95">
        <f>668*E945</f>
        <v>280894</v>
      </c>
      <c r="P945" s="95"/>
      <c r="Q945" s="95"/>
      <c r="R945" s="95">
        <f>5074*E945</f>
        <v>2133617</v>
      </c>
      <c r="S945" s="95"/>
      <c r="T945" s="95">
        <f>4807*E945</f>
        <v>2021343.5</v>
      </c>
      <c r="U945" s="95">
        <f>130*E945</f>
        <v>54665</v>
      </c>
      <c r="V945" s="95">
        <f>34*E945</f>
        <v>14297</v>
      </c>
      <c r="W945" s="95">
        <f t="shared" si="195"/>
        <v>106058.67819999999</v>
      </c>
      <c r="X945" s="95">
        <f t="shared" si="193"/>
        <v>5076368.6782</v>
      </c>
      <c r="Y945" s="9" t="s">
        <v>2659</v>
      </c>
      <c r="Z945" s="16">
        <v>0</v>
      </c>
      <c r="AA945" s="16">
        <v>0</v>
      </c>
      <c r="AB945" s="16">
        <v>0</v>
      </c>
      <c r="AC945" s="53">
        <f t="shared" si="194"/>
        <v>5076368.6782</v>
      </c>
      <c r="AD945" s="55"/>
    </row>
    <row r="946" spans="1:30" s="6" customFormat="1" ht="93.75" customHeight="1" x14ac:dyDescent="0.25">
      <c r="A946" s="51">
        <f>IF(OR(D946=0,D946=""),"",COUNTA($D$471:D946))</f>
        <v>448</v>
      </c>
      <c r="B946" s="9" t="s">
        <v>1322</v>
      </c>
      <c r="C946" s="11" t="s">
        <v>390</v>
      </c>
      <c r="D946" s="16">
        <v>1970</v>
      </c>
      <c r="E946" s="95">
        <v>747</v>
      </c>
      <c r="F946" s="95">
        <v>700.4</v>
      </c>
      <c r="G946" s="9">
        <v>46.6</v>
      </c>
      <c r="H946" s="9" t="s">
        <v>725</v>
      </c>
      <c r="I946" s="9"/>
      <c r="J946" s="9"/>
      <c r="K946" s="9"/>
      <c r="L946" s="95">
        <f>677*E946</f>
        <v>505719</v>
      </c>
      <c r="M946" s="95"/>
      <c r="N946" s="95">
        <f>430*E946</f>
        <v>321210</v>
      </c>
      <c r="O946" s="95">
        <f>668*E946</f>
        <v>498996</v>
      </c>
      <c r="P946" s="95"/>
      <c r="Q946" s="95"/>
      <c r="R946" s="95">
        <f>5074*E946</f>
        <v>3790278</v>
      </c>
      <c r="S946" s="95"/>
      <c r="T946" s="95">
        <f>4807*E946</f>
        <v>3590829</v>
      </c>
      <c r="U946" s="95">
        <f>130*E946</f>
        <v>97110</v>
      </c>
      <c r="V946" s="95">
        <f>34*E946</f>
        <v>25398</v>
      </c>
      <c r="W946" s="95">
        <f t="shared" si="195"/>
        <v>188408.63879999999</v>
      </c>
      <c r="X946" s="95">
        <f t="shared" si="193"/>
        <v>9017948.6388000008</v>
      </c>
      <c r="Y946" s="9" t="s">
        <v>2659</v>
      </c>
      <c r="Z946" s="16">
        <v>0</v>
      </c>
      <c r="AA946" s="16">
        <v>0</v>
      </c>
      <c r="AB946" s="16">
        <v>0</v>
      </c>
      <c r="AC946" s="53">
        <f t="shared" si="194"/>
        <v>9017948.6388000008</v>
      </c>
      <c r="AD946" s="55"/>
    </row>
    <row r="947" spans="1:30" s="6" customFormat="1" ht="93.75" customHeight="1" x14ac:dyDescent="0.25">
      <c r="A947" s="51">
        <f>IF(OR(D947=0,D947=""),"",COUNTA($D$471:D947))</f>
        <v>449</v>
      </c>
      <c r="B947" s="9" t="s">
        <v>1323</v>
      </c>
      <c r="C947" s="11" t="s">
        <v>451</v>
      </c>
      <c r="D947" s="16">
        <v>1970</v>
      </c>
      <c r="E947" s="95">
        <v>766.35</v>
      </c>
      <c r="F947" s="95">
        <v>706.3</v>
      </c>
      <c r="G947" s="9">
        <v>60.45</v>
      </c>
      <c r="H947" s="9" t="s">
        <v>725</v>
      </c>
      <c r="I947" s="9"/>
      <c r="J947" s="9"/>
      <c r="K947" s="9"/>
      <c r="L947" s="95">
        <f>677*E947</f>
        <v>518818.95</v>
      </c>
      <c r="M947" s="95"/>
      <c r="N947" s="95">
        <f>430*E947</f>
        <v>329530.5</v>
      </c>
      <c r="O947" s="95">
        <f>668*E947</f>
        <v>511921.8</v>
      </c>
      <c r="P947" s="95"/>
      <c r="Q947" s="95"/>
      <c r="R947" s="95">
        <f>5074*E947</f>
        <v>3888459.9</v>
      </c>
      <c r="S947" s="95"/>
      <c r="T947" s="95">
        <f>4807*E947</f>
        <v>3683844.45</v>
      </c>
      <c r="U947" s="95">
        <f>130*E947</f>
        <v>99625.5</v>
      </c>
      <c r="V947" s="95">
        <f>34*E947</f>
        <v>26055.9</v>
      </c>
      <c r="W947" s="95">
        <f t="shared" si="195"/>
        <v>193289.10354000001</v>
      </c>
      <c r="X947" s="95">
        <f t="shared" si="193"/>
        <v>9251546.1035400014</v>
      </c>
      <c r="Y947" s="9" t="s">
        <v>2659</v>
      </c>
      <c r="Z947" s="16">
        <v>0</v>
      </c>
      <c r="AA947" s="16">
        <v>0</v>
      </c>
      <c r="AB947" s="16">
        <v>0</v>
      </c>
      <c r="AC947" s="53">
        <f t="shared" si="194"/>
        <v>9251546.1035400014</v>
      </c>
      <c r="AD947" s="55"/>
    </row>
    <row r="948" spans="1:30" s="6" customFormat="1" ht="93.75" customHeight="1" x14ac:dyDescent="0.25">
      <c r="A948" s="51" t="str">
        <f>IF(OR(D948=0,D948=""),"",COUNTA($D$471:D948))</f>
        <v/>
      </c>
      <c r="B948" s="51"/>
      <c r="C948" s="11"/>
      <c r="D948" s="16"/>
      <c r="E948" s="54">
        <f>SUM(E930:E947)</f>
        <v>27190.55</v>
      </c>
      <c r="F948" s="54">
        <f>SUM(F930:F947)</f>
        <v>21261.7</v>
      </c>
      <c r="G948" s="54">
        <f>SUM(G930:G947)</f>
        <v>6317.55</v>
      </c>
      <c r="H948" s="9"/>
      <c r="I948" s="9"/>
      <c r="J948" s="9"/>
      <c r="K948" s="9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"/>
      <c r="X948" s="54">
        <f>SUM(X930:X947)</f>
        <v>242409035.42300004</v>
      </c>
      <c r="Y948" s="54"/>
      <c r="Z948" s="54">
        <v>0</v>
      </c>
      <c r="AA948" s="56">
        <v>0</v>
      </c>
      <c r="AB948" s="56">
        <v>0</v>
      </c>
      <c r="AC948" s="54">
        <f>SUM(AC930:AC947)</f>
        <v>242409035.42300004</v>
      </c>
      <c r="AD948" s="55"/>
    </row>
    <row r="949" spans="1:30" s="6" customFormat="1" ht="93.75" customHeight="1" x14ac:dyDescent="0.25">
      <c r="A949" s="51" t="str">
        <f>IF(OR(D949=0,D949=""),"",COUNTA($D$471:D949))</f>
        <v/>
      </c>
      <c r="B949" s="51"/>
      <c r="C949" s="52" t="s">
        <v>2688</v>
      </c>
      <c r="D949" s="16"/>
      <c r="E949" s="95"/>
      <c r="F949" s="95"/>
      <c r="G949" s="95"/>
      <c r="H949" s="9"/>
      <c r="I949" s="9"/>
      <c r="J949" s="9"/>
      <c r="K949" s="9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"/>
      <c r="X949" s="53"/>
      <c r="Y949" s="53"/>
      <c r="Z949" s="53"/>
      <c r="AA949" s="53"/>
      <c r="AB949" s="53"/>
      <c r="AC949" s="53"/>
      <c r="AD949" s="55"/>
    </row>
    <row r="950" spans="1:30" s="6" customFormat="1" ht="93.75" customHeight="1" x14ac:dyDescent="0.25">
      <c r="A950" s="51">
        <f>IF(OR(D950=0,D950=""),"",COUNTA($D$471:D950))</f>
        <v>450</v>
      </c>
      <c r="B950" s="9" t="s">
        <v>1338</v>
      </c>
      <c r="C950" s="11" t="s">
        <v>313</v>
      </c>
      <c r="D950" s="58">
        <v>1967</v>
      </c>
      <c r="E950" s="59">
        <v>734.9</v>
      </c>
      <c r="F950" s="59">
        <v>467.4</v>
      </c>
      <c r="G950" s="95">
        <v>421.7</v>
      </c>
      <c r="H950" s="9" t="s">
        <v>725</v>
      </c>
      <c r="I950" s="9"/>
      <c r="J950" s="9"/>
      <c r="K950" s="9"/>
      <c r="L950" s="95">
        <f>677*E950</f>
        <v>497527.3</v>
      </c>
      <c r="M950" s="95">
        <f>3303*E950</f>
        <v>2427374.6999999997</v>
      </c>
      <c r="N950" s="95">
        <f>430*E950</f>
        <v>316007</v>
      </c>
      <c r="O950" s="95">
        <f>668*E950</f>
        <v>490913.2</v>
      </c>
      <c r="P950" s="95"/>
      <c r="Q950" s="95"/>
      <c r="R950" s="95">
        <f>5074*E950</f>
        <v>3728882.6</v>
      </c>
      <c r="S950" s="95"/>
      <c r="T950" s="95">
        <f>4807*E950</f>
        <v>3532664.3</v>
      </c>
      <c r="U950" s="95">
        <f>130*E950</f>
        <v>95537</v>
      </c>
      <c r="V950" s="95">
        <f>34*E950</f>
        <v>24986.6</v>
      </c>
      <c r="W950" s="95">
        <f>(L950+M950+N950+O950+P950+Q950+R950+S950+T950+U950)*0.0214</f>
        <v>237302.59053999998</v>
      </c>
      <c r="X950" s="95">
        <f t="shared" ref="X950:X956" si="196">L950+M950+N950+O950+P950+Q950+R950+S950+T950+U950+V950+W950</f>
        <v>11351195.290539999</v>
      </c>
      <c r="Y950" s="9" t="s">
        <v>2659</v>
      </c>
      <c r="Z950" s="16">
        <v>0</v>
      </c>
      <c r="AA950" s="16">
        <v>0</v>
      </c>
      <c r="AB950" s="16">
        <v>0</v>
      </c>
      <c r="AC950" s="53">
        <f t="shared" ref="AC950:AC956" si="197">X950-(Z950+AA950+AB950)</f>
        <v>11351195.290539999</v>
      </c>
      <c r="AD950" s="55"/>
    </row>
    <row r="951" spans="1:30" s="6" customFormat="1" ht="93.75" customHeight="1" x14ac:dyDescent="0.25">
      <c r="A951" s="51">
        <f>IF(OR(D951=0,D951=""),"",COUNTA($D$471:D951))</f>
        <v>451</v>
      </c>
      <c r="B951" s="9" t="s">
        <v>2543</v>
      </c>
      <c r="C951" s="11" t="s">
        <v>2480</v>
      </c>
      <c r="D951" s="58">
        <v>1966</v>
      </c>
      <c r="E951" s="59">
        <v>709</v>
      </c>
      <c r="F951" s="59">
        <v>416.9</v>
      </c>
      <c r="G951" s="95">
        <v>406.74</v>
      </c>
      <c r="H951" s="9" t="s">
        <v>725</v>
      </c>
      <c r="I951" s="9"/>
      <c r="J951" s="9"/>
      <c r="K951" s="9"/>
      <c r="L951" s="95"/>
      <c r="M951" s="95"/>
      <c r="N951" s="95"/>
      <c r="O951" s="95"/>
      <c r="P951" s="95"/>
      <c r="Q951" s="95"/>
      <c r="R951" s="95">
        <f>5074*E951</f>
        <v>3597466</v>
      </c>
      <c r="S951" s="95"/>
      <c r="T951" s="95"/>
      <c r="U951" s="95"/>
      <c r="V951" s="95"/>
      <c r="W951" s="95"/>
      <c r="X951" s="95">
        <f t="shared" si="196"/>
        <v>3597466</v>
      </c>
      <c r="Y951" s="9" t="s">
        <v>2659</v>
      </c>
      <c r="Z951" s="16">
        <v>0</v>
      </c>
      <c r="AA951" s="16">
        <v>0</v>
      </c>
      <c r="AB951" s="16">
        <v>0</v>
      </c>
      <c r="AC951" s="53">
        <f t="shared" si="197"/>
        <v>3597466</v>
      </c>
      <c r="AD951" s="55"/>
    </row>
    <row r="952" spans="1:30" s="6" customFormat="1" ht="93.75" customHeight="1" x14ac:dyDescent="0.25">
      <c r="A952" s="51">
        <f>IF(OR(D952=0,D952=""),"",COUNTA($D$471:D952))</f>
        <v>452</v>
      </c>
      <c r="B952" s="9" t="s">
        <v>2544</v>
      </c>
      <c r="C952" s="11" t="s">
        <v>2520</v>
      </c>
      <c r="D952" s="58">
        <v>1930</v>
      </c>
      <c r="E952" s="59">
        <v>411.5</v>
      </c>
      <c r="F952" s="59">
        <v>339.5</v>
      </c>
      <c r="G952" s="95">
        <v>0</v>
      </c>
      <c r="H952" s="9" t="s">
        <v>725</v>
      </c>
      <c r="I952" s="9"/>
      <c r="J952" s="9"/>
      <c r="K952" s="9"/>
      <c r="L952" s="95"/>
      <c r="M952" s="95"/>
      <c r="N952" s="95"/>
      <c r="O952" s="95"/>
      <c r="P952" s="95"/>
      <c r="Q952" s="95"/>
      <c r="R952" s="95"/>
      <c r="S952" s="95"/>
      <c r="T952" s="95">
        <f>4807*E952</f>
        <v>1978080.5</v>
      </c>
      <c r="U952" s="95"/>
      <c r="V952" s="95"/>
      <c r="W952" s="95"/>
      <c r="X952" s="95">
        <f t="shared" si="196"/>
        <v>1978080.5</v>
      </c>
      <c r="Y952" s="9" t="s">
        <v>2659</v>
      </c>
      <c r="Z952" s="16">
        <v>0</v>
      </c>
      <c r="AA952" s="16">
        <v>0</v>
      </c>
      <c r="AB952" s="16">
        <v>0</v>
      </c>
      <c r="AC952" s="53">
        <f t="shared" si="197"/>
        <v>1978080.5</v>
      </c>
      <c r="AD952" s="55"/>
    </row>
    <row r="953" spans="1:30" s="6" customFormat="1" ht="93.75" customHeight="1" x14ac:dyDescent="0.25">
      <c r="A953" s="51">
        <f>IF(OR(D953=0,D953=""),"",COUNTA($D$471:D953))</f>
        <v>453</v>
      </c>
      <c r="B953" s="9" t="s">
        <v>2150</v>
      </c>
      <c r="C953" s="11" t="s">
        <v>2014</v>
      </c>
      <c r="D953" s="58">
        <v>1964</v>
      </c>
      <c r="E953" s="59">
        <v>667</v>
      </c>
      <c r="F953" s="59">
        <v>420</v>
      </c>
      <c r="G953" s="95">
        <v>384.1</v>
      </c>
      <c r="H953" s="9" t="s">
        <v>725</v>
      </c>
      <c r="I953" s="9"/>
      <c r="J953" s="9"/>
      <c r="K953" s="9"/>
      <c r="L953" s="95"/>
      <c r="M953" s="95"/>
      <c r="N953" s="95"/>
      <c r="O953" s="95"/>
      <c r="P953" s="95"/>
      <c r="Q953" s="95"/>
      <c r="R953" s="95">
        <f>5074*E953</f>
        <v>3384358</v>
      </c>
      <c r="S953" s="95"/>
      <c r="T953" s="95"/>
      <c r="U953" s="95"/>
      <c r="V953" s="95"/>
      <c r="W953" s="95"/>
      <c r="X953" s="95">
        <f t="shared" si="196"/>
        <v>3384358</v>
      </c>
      <c r="Y953" s="9" t="s">
        <v>2659</v>
      </c>
      <c r="Z953" s="16">
        <v>0</v>
      </c>
      <c r="AA953" s="16">
        <v>0</v>
      </c>
      <c r="AB953" s="16">
        <v>0</v>
      </c>
      <c r="AC953" s="53">
        <f t="shared" si="197"/>
        <v>3384358</v>
      </c>
      <c r="AD953" s="55"/>
    </row>
    <row r="954" spans="1:30" s="6" customFormat="1" ht="93.75" customHeight="1" x14ac:dyDescent="0.25">
      <c r="A954" s="51">
        <f>IF(OR(D954=0,D954=""),"",COUNTA($D$471:D954))</f>
        <v>454</v>
      </c>
      <c r="B954" s="9" t="s">
        <v>2151</v>
      </c>
      <c r="C954" s="11" t="s">
        <v>2015</v>
      </c>
      <c r="D954" s="58">
        <v>1965</v>
      </c>
      <c r="E954" s="59">
        <v>657.9</v>
      </c>
      <c r="F954" s="59">
        <v>372.6</v>
      </c>
      <c r="G954" s="95">
        <v>385.3</v>
      </c>
      <c r="H954" s="9" t="s">
        <v>725</v>
      </c>
      <c r="I954" s="9"/>
      <c r="J954" s="9"/>
      <c r="K954" s="9"/>
      <c r="L954" s="95"/>
      <c r="M954" s="95"/>
      <c r="N954" s="95"/>
      <c r="O954" s="95"/>
      <c r="P954" s="95"/>
      <c r="Q954" s="95"/>
      <c r="R954" s="95">
        <f>5074*E954</f>
        <v>3338184.6</v>
      </c>
      <c r="S954" s="95"/>
      <c r="T954" s="95"/>
      <c r="U954" s="95"/>
      <c r="V954" s="95"/>
      <c r="W954" s="95"/>
      <c r="X954" s="95">
        <f t="shared" si="196"/>
        <v>3338184.6</v>
      </c>
      <c r="Y954" s="9" t="s">
        <v>2659</v>
      </c>
      <c r="Z954" s="16">
        <v>0</v>
      </c>
      <c r="AA954" s="16">
        <v>0</v>
      </c>
      <c r="AB954" s="16">
        <v>0</v>
      </c>
      <c r="AC954" s="53">
        <f t="shared" si="197"/>
        <v>3338184.6</v>
      </c>
      <c r="AD954" s="55"/>
    </row>
    <row r="955" spans="1:30" s="6" customFormat="1" ht="93.75" customHeight="1" x14ac:dyDescent="0.25">
      <c r="A955" s="51">
        <f>IF(OR(D955=0,D955=""),"",COUNTA($D$471:D955))</f>
        <v>455</v>
      </c>
      <c r="B955" s="9" t="s">
        <v>1337</v>
      </c>
      <c r="C955" s="11" t="s">
        <v>452</v>
      </c>
      <c r="D955" s="16">
        <v>1970</v>
      </c>
      <c r="E955" s="95">
        <v>821.5</v>
      </c>
      <c r="F955" s="95">
        <v>371.6</v>
      </c>
      <c r="G955" s="95">
        <v>512.5</v>
      </c>
      <c r="H955" s="9" t="s">
        <v>725</v>
      </c>
      <c r="I955" s="9"/>
      <c r="J955" s="9"/>
      <c r="K955" s="9"/>
      <c r="L955" s="95">
        <f>677*E955</f>
        <v>556155.5</v>
      </c>
      <c r="M955" s="95">
        <f>3303*E955</f>
        <v>2713414.5</v>
      </c>
      <c r="N955" s="95">
        <f>430*E955</f>
        <v>353245</v>
      </c>
      <c r="O955" s="95">
        <f>668*E955</f>
        <v>548762</v>
      </c>
      <c r="P955" s="95">
        <f>556*E955</f>
        <v>456754</v>
      </c>
      <c r="Q955" s="67"/>
      <c r="R955" s="95">
        <f>5074*E955</f>
        <v>4168291</v>
      </c>
      <c r="S955" s="95"/>
      <c r="T955" s="95">
        <f>4807*E955</f>
        <v>3948950.5</v>
      </c>
      <c r="U955" s="95">
        <f>130*E955</f>
        <v>106795</v>
      </c>
      <c r="V955" s="95">
        <f>34*E955</f>
        <v>27931</v>
      </c>
      <c r="W955" s="95">
        <f>(L955+M955+N955+O955+P955+Q955+R955+S955+T955+U955)*0.0214</f>
        <v>275040.66450000001</v>
      </c>
      <c r="X955" s="95">
        <f t="shared" si="196"/>
        <v>13155339.1645</v>
      </c>
      <c r="Y955" s="9" t="s">
        <v>2659</v>
      </c>
      <c r="Z955" s="16">
        <v>0</v>
      </c>
      <c r="AA955" s="16">
        <v>0</v>
      </c>
      <c r="AB955" s="16">
        <v>0</v>
      </c>
      <c r="AC955" s="53">
        <f t="shared" si="197"/>
        <v>13155339.1645</v>
      </c>
      <c r="AD955" s="55"/>
    </row>
    <row r="956" spans="1:30" s="6" customFormat="1" ht="93.75" customHeight="1" x14ac:dyDescent="0.25">
      <c r="A956" s="51">
        <f>IF(OR(D956=0,D956=""),"",COUNTA($D$471:D956))</f>
        <v>456</v>
      </c>
      <c r="B956" s="9" t="s">
        <v>1339</v>
      </c>
      <c r="C956" s="11" t="s">
        <v>453</v>
      </c>
      <c r="D956" s="16">
        <v>1970</v>
      </c>
      <c r="E956" s="95">
        <v>895.4</v>
      </c>
      <c r="F956" s="95">
        <v>410.8</v>
      </c>
      <c r="G956" s="95">
        <v>256</v>
      </c>
      <c r="H956" s="9" t="s">
        <v>725</v>
      </c>
      <c r="I956" s="9"/>
      <c r="J956" s="9"/>
      <c r="K956" s="9"/>
      <c r="L956" s="95">
        <f>677*E956</f>
        <v>606185.79999999993</v>
      </c>
      <c r="M956" s="95">
        <f>3303*E956</f>
        <v>2957506.1999999997</v>
      </c>
      <c r="N956" s="95">
        <f>430*E956</f>
        <v>385022</v>
      </c>
      <c r="O956" s="95">
        <f>668*E956</f>
        <v>598127.19999999995</v>
      </c>
      <c r="P956" s="95"/>
      <c r="Q956" s="95"/>
      <c r="R956" s="95">
        <f>5074*E956</f>
        <v>4543259.5999999996</v>
      </c>
      <c r="S956" s="95"/>
      <c r="T956" s="95">
        <f>4807*E956</f>
        <v>4304187.8</v>
      </c>
      <c r="U956" s="95">
        <f>130*E956</f>
        <v>116402</v>
      </c>
      <c r="V956" s="95">
        <f>34*E956</f>
        <v>30443.599999999999</v>
      </c>
      <c r="W956" s="95">
        <f>(L956+M956+N956+O956+P956+Q956+R956+S956+T956+U956)*0.0214</f>
        <v>289128.77883999993</v>
      </c>
      <c r="X956" s="95">
        <f t="shared" si="196"/>
        <v>13830262.978839997</v>
      </c>
      <c r="Y956" s="9" t="s">
        <v>2659</v>
      </c>
      <c r="Z956" s="16">
        <v>0</v>
      </c>
      <c r="AA956" s="16">
        <v>0</v>
      </c>
      <c r="AB956" s="16">
        <v>0</v>
      </c>
      <c r="AC956" s="53">
        <f t="shared" si="197"/>
        <v>13830262.978839997</v>
      </c>
      <c r="AD956" s="55"/>
    </row>
    <row r="957" spans="1:30" s="6" customFormat="1" ht="93.75" customHeight="1" x14ac:dyDescent="0.25">
      <c r="A957" s="51" t="str">
        <f>IF(OR(D957=0,D957=""),"",COUNTA($D$471:D957))</f>
        <v/>
      </c>
      <c r="B957" s="51"/>
      <c r="C957" s="11"/>
      <c r="D957" s="16"/>
      <c r="E957" s="54">
        <f>SUM(E950:E956)</f>
        <v>4897.2</v>
      </c>
      <c r="F957" s="54">
        <f>SUM(F950:F956)</f>
        <v>2798.8</v>
      </c>
      <c r="G957" s="54">
        <f>SUM(G950:G956)</f>
        <v>2366.34</v>
      </c>
      <c r="H957" s="9"/>
      <c r="I957" s="9"/>
      <c r="J957" s="9"/>
      <c r="K957" s="9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"/>
      <c r="X957" s="54">
        <f>SUM(X950:X956)</f>
        <v>50634886.533879995</v>
      </c>
      <c r="Y957" s="54"/>
      <c r="Z957" s="54">
        <v>0</v>
      </c>
      <c r="AA957" s="56">
        <v>0</v>
      </c>
      <c r="AB957" s="56">
        <v>0</v>
      </c>
      <c r="AC957" s="54">
        <f>SUM(AC950:AC956)</f>
        <v>50634886.533879995</v>
      </c>
      <c r="AD957" s="55"/>
    </row>
    <row r="958" spans="1:30" s="6" customFormat="1" ht="93.75" customHeight="1" x14ac:dyDescent="0.25">
      <c r="A958" s="51" t="str">
        <f>IF(OR(D958=0,D958=""),"",COUNTA($D$471:D958))</f>
        <v/>
      </c>
      <c r="B958" s="51"/>
      <c r="C958" s="52" t="s">
        <v>2689</v>
      </c>
      <c r="D958" s="16"/>
      <c r="E958" s="95"/>
      <c r="F958" s="95"/>
      <c r="G958" s="95"/>
      <c r="H958" s="9"/>
      <c r="I958" s="9"/>
      <c r="J958" s="9"/>
      <c r="K958" s="9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"/>
      <c r="X958" s="53"/>
      <c r="Y958" s="53"/>
      <c r="Z958" s="53"/>
      <c r="AA958" s="53"/>
      <c r="AB958" s="53"/>
      <c r="AC958" s="53"/>
      <c r="AD958" s="55"/>
    </row>
    <row r="959" spans="1:30" s="6" customFormat="1" ht="93.75" customHeight="1" x14ac:dyDescent="0.25">
      <c r="A959" s="51">
        <f>IF(OR(D959=0,D959=""),"",COUNTA($D$471:D959))</f>
        <v>457</v>
      </c>
      <c r="B959" s="9" t="s">
        <v>1340</v>
      </c>
      <c r="C959" s="11" t="s">
        <v>454</v>
      </c>
      <c r="D959" s="16">
        <v>1970</v>
      </c>
      <c r="E959" s="95">
        <v>1109.7</v>
      </c>
      <c r="F959" s="95">
        <v>621.29999999999995</v>
      </c>
      <c r="G959" s="95">
        <v>488.4</v>
      </c>
      <c r="H959" s="9" t="s">
        <v>725</v>
      </c>
      <c r="I959" s="9"/>
      <c r="J959" s="9"/>
      <c r="K959" s="9"/>
      <c r="L959" s="95">
        <f>677*E959</f>
        <v>751266.9</v>
      </c>
      <c r="M959" s="95">
        <f>3303*E959</f>
        <v>3665339.1</v>
      </c>
      <c r="N959" s="95"/>
      <c r="O959" s="95">
        <f>668*E959</f>
        <v>741279.6</v>
      </c>
      <c r="P959" s="95">
        <f>556*E959</f>
        <v>616993.20000000007</v>
      </c>
      <c r="Q959" s="95"/>
      <c r="R959" s="95">
        <f>5074*E959</f>
        <v>5630617.7999999998</v>
      </c>
      <c r="S959" s="95"/>
      <c r="T959" s="95">
        <f>4807*E959</f>
        <v>5334327.9000000004</v>
      </c>
      <c r="U959" s="95">
        <f>130*E959</f>
        <v>144261</v>
      </c>
      <c r="V959" s="95"/>
      <c r="W959" s="95">
        <f>(L959+M959+N959+O959+P959+Q959+R959+S959+T959+U959)*0.0214</f>
        <v>361319.42969999998</v>
      </c>
      <c r="X959" s="95">
        <f>L959+M959+N959+O959+P959+Q959+R959+S959+T959+U959+V959+W959</f>
        <v>17245404.929699998</v>
      </c>
      <c r="Y959" s="9" t="s">
        <v>2659</v>
      </c>
      <c r="Z959" s="16">
        <v>0</v>
      </c>
      <c r="AA959" s="16">
        <v>0</v>
      </c>
      <c r="AB959" s="16">
        <v>0</v>
      </c>
      <c r="AC959" s="53">
        <f>X959-(Z959+AA959+AB959)</f>
        <v>17245404.929699998</v>
      </c>
      <c r="AD959" s="55"/>
    </row>
    <row r="960" spans="1:30" s="6" customFormat="1" ht="93.75" customHeight="1" x14ac:dyDescent="0.25">
      <c r="A960" s="51">
        <f>IF(OR(D960=0,D960=""),"",COUNTA($D$471:D960))</f>
        <v>458</v>
      </c>
      <c r="B960" s="9" t="s">
        <v>1341</v>
      </c>
      <c r="C960" s="11" t="s">
        <v>455</v>
      </c>
      <c r="D960" s="16">
        <v>1970</v>
      </c>
      <c r="E960" s="95">
        <v>2331.13</v>
      </c>
      <c r="F960" s="95">
        <v>1531.53</v>
      </c>
      <c r="G960" s="95">
        <v>799.6</v>
      </c>
      <c r="H960" s="9" t="s">
        <v>727</v>
      </c>
      <c r="I960" s="9"/>
      <c r="J960" s="9"/>
      <c r="K960" s="9"/>
      <c r="L960" s="95">
        <f>677*E960</f>
        <v>1578175.01</v>
      </c>
      <c r="M960" s="95">
        <f>3303*E960</f>
        <v>7699722.3900000006</v>
      </c>
      <c r="N960" s="95"/>
      <c r="O960" s="95">
        <f>668*E960</f>
        <v>1557194.84</v>
      </c>
      <c r="P960" s="95">
        <f>556*E960</f>
        <v>1296108.28</v>
      </c>
      <c r="Q960" s="95"/>
      <c r="R960" s="95">
        <f>5074*E960</f>
        <v>11828153.620000001</v>
      </c>
      <c r="S960" s="95">
        <f>187*E960</f>
        <v>435921.31</v>
      </c>
      <c r="T960" s="95">
        <f>4807*E960</f>
        <v>11205741.91</v>
      </c>
      <c r="U960" s="95">
        <f>130*E960</f>
        <v>303046.90000000002</v>
      </c>
      <c r="V960" s="95"/>
      <c r="W960" s="95">
        <f>(L960+M960+N960+O960+P960+Q960+R960+S960+T960+U960)*0.0214</f>
        <v>768346.97516399994</v>
      </c>
      <c r="X960" s="95">
        <f>L960+M960+N960+O960+P960+Q960+R960+S960+T960+U960+V960+W960</f>
        <v>36672411.235164002</v>
      </c>
      <c r="Y960" s="9" t="s">
        <v>2659</v>
      </c>
      <c r="Z960" s="16">
        <v>0</v>
      </c>
      <c r="AA960" s="16">
        <v>0</v>
      </c>
      <c r="AB960" s="16">
        <v>0</v>
      </c>
      <c r="AC960" s="53">
        <f>X960-(Z960+AA960+AB960)</f>
        <v>36672411.235164002</v>
      </c>
      <c r="AD960" s="55"/>
    </row>
    <row r="961" spans="1:30" s="6" customFormat="1" ht="93.75" customHeight="1" x14ac:dyDescent="0.25">
      <c r="A961" s="51" t="str">
        <f>IF(OR(D961=0,D961=""),"",COUNTA($D$471:D961))</f>
        <v/>
      </c>
      <c r="B961" s="51"/>
      <c r="C961" s="11"/>
      <c r="D961" s="16"/>
      <c r="E961" s="54">
        <f>SUM(E959:E960)</f>
        <v>3440.83</v>
      </c>
      <c r="F961" s="54">
        <f>SUM(F959:F960)</f>
        <v>2152.83</v>
      </c>
      <c r="G961" s="54">
        <f>SUM(G959:G960)</f>
        <v>1288</v>
      </c>
      <c r="H961" s="9"/>
      <c r="I961" s="9"/>
      <c r="J961" s="9"/>
      <c r="K961" s="9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"/>
      <c r="X961" s="54">
        <f>SUM(X959:X960)</f>
        <v>53917816.164864004</v>
      </c>
      <c r="Y961" s="54"/>
      <c r="Z961" s="54">
        <v>0</v>
      </c>
      <c r="AA961" s="56">
        <v>0</v>
      </c>
      <c r="AB961" s="56">
        <v>0</v>
      </c>
      <c r="AC961" s="54">
        <f>SUM(AC959:AC960)</f>
        <v>53917816.164864004</v>
      </c>
      <c r="AD961" s="55"/>
    </row>
    <row r="962" spans="1:30" s="6" customFormat="1" ht="93.75" customHeight="1" x14ac:dyDescent="0.25">
      <c r="A962" s="51" t="str">
        <f>IF(OR(D962=0,D962=""),"",COUNTA($D$471:D962))</f>
        <v/>
      </c>
      <c r="B962" s="51"/>
      <c r="C962" s="52" t="s">
        <v>2690</v>
      </c>
      <c r="D962" s="16"/>
      <c r="E962" s="95"/>
      <c r="F962" s="95"/>
      <c r="G962" s="95"/>
      <c r="H962" s="9"/>
      <c r="I962" s="9"/>
      <c r="J962" s="9"/>
      <c r="K962" s="9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"/>
      <c r="X962" s="53"/>
      <c r="Y962" s="53"/>
      <c r="Z962" s="53"/>
      <c r="AA962" s="53"/>
      <c r="AB962" s="53"/>
      <c r="AC962" s="53"/>
      <c r="AD962" s="55"/>
    </row>
    <row r="963" spans="1:30" s="6" customFormat="1" ht="93.75" customHeight="1" x14ac:dyDescent="0.25">
      <c r="A963" s="51">
        <f>IF(OR(D963=0,D963=""),"",COUNTA($D$471:D963))</f>
        <v>459</v>
      </c>
      <c r="B963" s="9" t="s">
        <v>1344</v>
      </c>
      <c r="C963" s="66" t="s">
        <v>456</v>
      </c>
      <c r="D963" s="69">
        <v>1970</v>
      </c>
      <c r="E963" s="67">
        <v>417.6</v>
      </c>
      <c r="F963" s="67">
        <v>379.8</v>
      </c>
      <c r="G963" s="67">
        <v>37.799999999999997</v>
      </c>
      <c r="H963" s="9" t="s">
        <v>725</v>
      </c>
      <c r="I963" s="9"/>
      <c r="J963" s="9"/>
      <c r="K963" s="9"/>
      <c r="L963" s="95">
        <f>677*E963</f>
        <v>282715.2</v>
      </c>
      <c r="M963" s="95"/>
      <c r="N963" s="95"/>
      <c r="O963" s="95">
        <f>668*E963</f>
        <v>278956.79999999999</v>
      </c>
      <c r="P963" s="95"/>
      <c r="Q963" s="95"/>
      <c r="R963" s="95">
        <f>5074*E963</f>
        <v>2118902.4</v>
      </c>
      <c r="S963" s="95"/>
      <c r="T963" s="95">
        <f>4807*E963</f>
        <v>2007403.2000000002</v>
      </c>
      <c r="U963" s="95">
        <f>130*E963</f>
        <v>54288</v>
      </c>
      <c r="V963" s="95"/>
      <c r="W963" s="95">
        <f>(L963+M963+N963+O963+P963+Q963+R963+S963+T963+U963)*0.0214</f>
        <v>101484.48383999999</v>
      </c>
      <c r="X963" s="95">
        <f>L963+M963+N963+O963+P963+Q963+R963+S963+T963+U963+V963+W963</f>
        <v>4843750.0838399995</v>
      </c>
      <c r="Y963" s="9" t="s">
        <v>2659</v>
      </c>
      <c r="Z963" s="16">
        <v>0</v>
      </c>
      <c r="AA963" s="16">
        <v>0</v>
      </c>
      <c r="AB963" s="16">
        <v>0</v>
      </c>
      <c r="AC963" s="53">
        <f>X963-(Z963+AA963+AB963)</f>
        <v>4843750.0838399995</v>
      </c>
      <c r="AD963" s="55"/>
    </row>
    <row r="964" spans="1:30" s="6" customFormat="1" ht="93.75" customHeight="1" x14ac:dyDescent="0.25">
      <c r="A964" s="51" t="str">
        <f>IF(OR(D964=0,D964=""),"",COUNTA($D$471:D964))</f>
        <v/>
      </c>
      <c r="B964" s="51"/>
      <c r="C964" s="66"/>
      <c r="D964" s="69"/>
      <c r="E964" s="54">
        <f>SUM(E963:E963)</f>
        <v>417.6</v>
      </c>
      <c r="F964" s="54">
        <f>SUM(F963:F963)</f>
        <v>379.8</v>
      </c>
      <c r="G964" s="54">
        <f>SUM(G963:G963)</f>
        <v>37.799999999999997</v>
      </c>
      <c r="H964" s="68"/>
      <c r="I964" s="9"/>
      <c r="J964" s="9"/>
      <c r="K964" s="9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"/>
      <c r="X964" s="54">
        <f>SUM(X963:X963)</f>
        <v>4843750.0838399995</v>
      </c>
      <c r="Y964" s="54"/>
      <c r="Z964" s="54">
        <v>0</v>
      </c>
      <c r="AA964" s="56">
        <v>0</v>
      </c>
      <c r="AB964" s="56">
        <v>0</v>
      </c>
      <c r="AC964" s="54">
        <f>SUM(AC963:AC963)</f>
        <v>4843750.0838399995</v>
      </c>
      <c r="AD964" s="55"/>
    </row>
    <row r="965" spans="1:30" s="6" customFormat="1" ht="93.75" customHeight="1" x14ac:dyDescent="0.25">
      <c r="A965" s="51" t="str">
        <f>IF(OR(D965=0,D965=""),"",COUNTA($D$471:D965))</f>
        <v/>
      </c>
      <c r="B965" s="51"/>
      <c r="C965" s="73" t="s">
        <v>2691</v>
      </c>
      <c r="D965" s="69"/>
      <c r="E965" s="67"/>
      <c r="F965" s="67"/>
      <c r="G965" s="67"/>
      <c r="H965" s="68"/>
      <c r="I965" s="9"/>
      <c r="J965" s="9"/>
      <c r="K965" s="9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"/>
      <c r="X965" s="53"/>
      <c r="Y965" s="53"/>
      <c r="Z965" s="53"/>
      <c r="AA965" s="53"/>
      <c r="AB965" s="53"/>
      <c r="AC965" s="53"/>
      <c r="AD965" s="55"/>
    </row>
    <row r="966" spans="1:30" s="6" customFormat="1" ht="93.75" customHeight="1" x14ac:dyDescent="0.25">
      <c r="A966" s="51">
        <f>IF(OR(D966=0,D966=""),"",COUNTA($D$471:D966))</f>
        <v>460</v>
      </c>
      <c r="B966" s="9" t="s">
        <v>1347</v>
      </c>
      <c r="C966" s="11" t="s">
        <v>314</v>
      </c>
      <c r="D966" s="16">
        <v>1967</v>
      </c>
      <c r="E966" s="95">
        <v>737.7</v>
      </c>
      <c r="F966" s="95">
        <v>710</v>
      </c>
      <c r="G966" s="95">
        <v>0</v>
      </c>
      <c r="H966" s="9" t="s">
        <v>725</v>
      </c>
      <c r="I966" s="9"/>
      <c r="J966" s="9"/>
      <c r="K966" s="9"/>
      <c r="L966" s="95">
        <f>677*E966</f>
        <v>499422.9</v>
      </c>
      <c r="M966" s="95"/>
      <c r="N966" s="95"/>
      <c r="O966" s="95">
        <f>668*E966</f>
        <v>492783.60000000003</v>
      </c>
      <c r="P966" s="95">
        <f>556*E966</f>
        <v>410161.2</v>
      </c>
      <c r="Q966" s="95"/>
      <c r="R966" s="95"/>
      <c r="S966" s="95">
        <f>187*E966</f>
        <v>137949.9</v>
      </c>
      <c r="T966" s="95">
        <f>4807*E966</f>
        <v>3546123.9000000004</v>
      </c>
      <c r="U966" s="95">
        <f>130*E966</f>
        <v>95901</v>
      </c>
      <c r="V966" s="95"/>
      <c r="W966" s="95">
        <f>(L966+M966+N966+O966+P966+Q966+R966+S966+T966+U966)*0.0214</f>
        <v>110902.1295</v>
      </c>
      <c r="X966" s="95">
        <f t="shared" ref="X966:X978" si="198">L966+M966+N966+O966+P966+Q966+R966+S966+T966+U966+V966+W966</f>
        <v>5293244.6294999998</v>
      </c>
      <c r="Y966" s="9" t="s">
        <v>2659</v>
      </c>
      <c r="Z966" s="16">
        <v>0</v>
      </c>
      <c r="AA966" s="16">
        <v>0</v>
      </c>
      <c r="AB966" s="16">
        <v>0</v>
      </c>
      <c r="AC966" s="53">
        <f t="shared" ref="AC966:AC978" si="199">X966-(Z966+AA966+AB966)</f>
        <v>5293244.6294999998</v>
      </c>
      <c r="AD966" s="55"/>
    </row>
    <row r="967" spans="1:30" s="6" customFormat="1" ht="93.75" customHeight="1" x14ac:dyDescent="0.25">
      <c r="A967" s="51">
        <f>IF(OR(D967=0,D967=""),"",COUNTA($D$471:D967))</f>
        <v>461</v>
      </c>
      <c r="B967" s="9" t="s">
        <v>2400</v>
      </c>
      <c r="C967" s="11" t="s">
        <v>2221</v>
      </c>
      <c r="D967" s="16">
        <v>1917</v>
      </c>
      <c r="E967" s="95">
        <v>709.3</v>
      </c>
      <c r="F967" s="95">
        <v>468.2</v>
      </c>
      <c r="G967" s="95">
        <v>241.1</v>
      </c>
      <c r="H967" s="9" t="s">
        <v>2222</v>
      </c>
      <c r="I967" s="9"/>
      <c r="J967" s="9"/>
      <c r="K967" s="9"/>
      <c r="L967" s="95"/>
      <c r="M967" s="95"/>
      <c r="N967" s="95"/>
      <c r="O967" s="95">
        <f>855*E967</f>
        <v>606451.5</v>
      </c>
      <c r="P967" s="95">
        <f>492*E967</f>
        <v>348975.6</v>
      </c>
      <c r="Q967" s="95"/>
      <c r="R967" s="95">
        <f>9276*E967</f>
        <v>6579466.7999999998</v>
      </c>
      <c r="S967" s="95">
        <f>297*E967</f>
        <v>210662.09999999998</v>
      </c>
      <c r="T967" s="95">
        <f>8187*E967</f>
        <v>5807039.0999999996</v>
      </c>
      <c r="U967" s="95">
        <f>259*E967</f>
        <v>183708.69999999998</v>
      </c>
      <c r="V967" s="95"/>
      <c r="W967" s="95"/>
      <c r="X967" s="95">
        <f t="shared" si="198"/>
        <v>13736303.799999997</v>
      </c>
      <c r="Y967" s="9" t="s">
        <v>2659</v>
      </c>
      <c r="Z967" s="16">
        <v>0</v>
      </c>
      <c r="AA967" s="16">
        <v>0</v>
      </c>
      <c r="AB967" s="16">
        <v>0</v>
      </c>
      <c r="AC967" s="53">
        <f t="shared" si="199"/>
        <v>13736303.799999997</v>
      </c>
      <c r="AD967" s="55"/>
    </row>
    <row r="968" spans="1:30" s="6" customFormat="1" ht="93.75" customHeight="1" x14ac:dyDescent="0.25">
      <c r="A968" s="51">
        <f>IF(OR(D968=0,D968=""),"",COUNTA($D$471:D968))</f>
        <v>462</v>
      </c>
      <c r="B968" s="9" t="s">
        <v>1348</v>
      </c>
      <c r="C968" s="11" t="s">
        <v>315</v>
      </c>
      <c r="D968" s="16">
        <v>1967</v>
      </c>
      <c r="E968" s="95">
        <v>1011.1</v>
      </c>
      <c r="F968" s="95">
        <v>973.7</v>
      </c>
      <c r="G968" s="95">
        <v>0</v>
      </c>
      <c r="H968" s="9" t="s">
        <v>725</v>
      </c>
      <c r="I968" s="9"/>
      <c r="J968" s="9"/>
      <c r="K968" s="9"/>
      <c r="L968" s="95">
        <f t="shared" ref="L968:L976" si="200">677*E968</f>
        <v>684514.70000000007</v>
      </c>
      <c r="M968" s="95"/>
      <c r="N968" s="95"/>
      <c r="O968" s="95">
        <f t="shared" ref="O968:O974" si="201">668*E968</f>
        <v>675414.8</v>
      </c>
      <c r="P968" s="95">
        <f>556*E968</f>
        <v>562171.6</v>
      </c>
      <c r="Q968" s="95"/>
      <c r="R968" s="95">
        <f t="shared" ref="R968:R978" si="202">5074*E968</f>
        <v>5130321.4000000004</v>
      </c>
      <c r="S968" s="95">
        <f>187*E968</f>
        <v>189075.7</v>
      </c>
      <c r="T968" s="95">
        <f t="shared" ref="T968:T976" si="203">4807*E968</f>
        <v>4860357.7</v>
      </c>
      <c r="U968" s="95">
        <f t="shared" ref="U968:U976" si="204">130*E968</f>
        <v>131443</v>
      </c>
      <c r="V968" s="95"/>
      <c r="W968" s="95">
        <f t="shared" ref="W968:W976" si="205">(L968+M968+N968+O968+P968+Q968+R968+S968+T968+U968)*0.0214</f>
        <v>261792.59646</v>
      </c>
      <c r="X968" s="95">
        <f t="shared" si="198"/>
        <v>12495091.49646</v>
      </c>
      <c r="Y968" s="9" t="s">
        <v>2659</v>
      </c>
      <c r="Z968" s="16">
        <v>0</v>
      </c>
      <c r="AA968" s="16">
        <v>0</v>
      </c>
      <c r="AB968" s="16">
        <v>0</v>
      </c>
      <c r="AC968" s="53">
        <f t="shared" si="199"/>
        <v>12495091.49646</v>
      </c>
      <c r="AD968" s="55"/>
    </row>
    <row r="969" spans="1:30" s="6" customFormat="1" ht="93.75" customHeight="1" x14ac:dyDescent="0.25">
      <c r="A969" s="51">
        <f>IF(OR(D969=0,D969=""),"",COUNTA($D$471:D969))</f>
        <v>463</v>
      </c>
      <c r="B969" s="9" t="s">
        <v>1352</v>
      </c>
      <c r="C969" s="11" t="s">
        <v>316</v>
      </c>
      <c r="D969" s="16">
        <v>1967</v>
      </c>
      <c r="E969" s="95">
        <v>397.6</v>
      </c>
      <c r="F969" s="95">
        <v>373.8</v>
      </c>
      <c r="G969" s="95">
        <v>0</v>
      </c>
      <c r="H969" s="9" t="s">
        <v>725</v>
      </c>
      <c r="I969" s="9"/>
      <c r="J969" s="9"/>
      <c r="K969" s="9"/>
      <c r="L969" s="95">
        <f t="shared" si="200"/>
        <v>269175.2</v>
      </c>
      <c r="M969" s="95"/>
      <c r="N969" s="95"/>
      <c r="O969" s="95">
        <f t="shared" si="201"/>
        <v>265596.79999999999</v>
      </c>
      <c r="P969" s="95">
        <f>556*E969</f>
        <v>221065.60000000001</v>
      </c>
      <c r="Q969" s="95"/>
      <c r="R969" s="95">
        <f t="shared" si="202"/>
        <v>2017422.4000000001</v>
      </c>
      <c r="S969" s="95">
        <f>187*E969</f>
        <v>74351.199999999997</v>
      </c>
      <c r="T969" s="95">
        <f t="shared" si="203"/>
        <v>1911263.2000000002</v>
      </c>
      <c r="U969" s="95">
        <f t="shared" si="204"/>
        <v>51688</v>
      </c>
      <c r="V969" s="95"/>
      <c r="W969" s="95">
        <f t="shared" si="205"/>
        <v>102946.03536000001</v>
      </c>
      <c r="X969" s="95">
        <f t="shared" si="198"/>
        <v>4913508.4353600005</v>
      </c>
      <c r="Y969" s="9" t="s">
        <v>2659</v>
      </c>
      <c r="Z969" s="16">
        <v>0</v>
      </c>
      <c r="AA969" s="16">
        <v>0</v>
      </c>
      <c r="AB969" s="16">
        <v>0</v>
      </c>
      <c r="AC969" s="53">
        <f t="shared" si="199"/>
        <v>4913508.4353600005</v>
      </c>
      <c r="AD969" s="55"/>
    </row>
    <row r="970" spans="1:30" s="6" customFormat="1" ht="93.75" customHeight="1" x14ac:dyDescent="0.25">
      <c r="A970" s="51">
        <f>IF(OR(D970=0,D970=""),"",COUNTA($D$471:D970))</f>
        <v>464</v>
      </c>
      <c r="B970" s="9" t="s">
        <v>1346</v>
      </c>
      <c r="C970" s="11" t="s">
        <v>348</v>
      </c>
      <c r="D970" s="16">
        <v>1968</v>
      </c>
      <c r="E970" s="95">
        <v>401.6</v>
      </c>
      <c r="F970" s="95">
        <v>390.4</v>
      </c>
      <c r="G970" s="95">
        <v>0</v>
      </c>
      <c r="H970" s="9" t="s">
        <v>725</v>
      </c>
      <c r="I970" s="9"/>
      <c r="J970" s="9"/>
      <c r="K970" s="9"/>
      <c r="L970" s="95">
        <f t="shared" si="200"/>
        <v>271883.2</v>
      </c>
      <c r="M970" s="95"/>
      <c r="N970" s="95"/>
      <c r="O970" s="95">
        <f t="shared" si="201"/>
        <v>268268.79999999999</v>
      </c>
      <c r="P970" s="95">
        <f>556*E970</f>
        <v>223289.60000000001</v>
      </c>
      <c r="Q970" s="95"/>
      <c r="R970" s="95">
        <f t="shared" si="202"/>
        <v>2037718.4000000001</v>
      </c>
      <c r="S970" s="95">
        <f>187*E970</f>
        <v>75099.199999999997</v>
      </c>
      <c r="T970" s="95">
        <f t="shared" si="203"/>
        <v>1930491.2000000002</v>
      </c>
      <c r="U970" s="95">
        <f t="shared" si="204"/>
        <v>52208</v>
      </c>
      <c r="V970" s="95"/>
      <c r="W970" s="95">
        <f t="shared" si="205"/>
        <v>103981.70976</v>
      </c>
      <c r="X970" s="95">
        <f t="shared" si="198"/>
        <v>4962940.1097600004</v>
      </c>
      <c r="Y970" s="9" t="s">
        <v>2659</v>
      </c>
      <c r="Z970" s="16">
        <v>0</v>
      </c>
      <c r="AA970" s="16">
        <v>0</v>
      </c>
      <c r="AB970" s="16">
        <v>0</v>
      </c>
      <c r="AC970" s="53">
        <f t="shared" si="199"/>
        <v>4962940.1097600004</v>
      </c>
      <c r="AD970" s="55"/>
    </row>
    <row r="971" spans="1:30" s="6" customFormat="1" ht="93.75" customHeight="1" x14ac:dyDescent="0.25">
      <c r="A971" s="51">
        <f>IF(OR(D971=0,D971=""),"",COUNTA($D$471:D971))</f>
        <v>465</v>
      </c>
      <c r="B971" s="9" t="s">
        <v>1359</v>
      </c>
      <c r="C971" s="11" t="s">
        <v>349</v>
      </c>
      <c r="D971" s="16">
        <v>1968</v>
      </c>
      <c r="E971" s="95">
        <v>722.6</v>
      </c>
      <c r="F971" s="95">
        <v>653.4</v>
      </c>
      <c r="G971" s="95">
        <v>0</v>
      </c>
      <c r="H971" s="9" t="s">
        <v>725</v>
      </c>
      <c r="I971" s="9"/>
      <c r="J971" s="9"/>
      <c r="K971" s="9"/>
      <c r="L971" s="95">
        <f t="shared" si="200"/>
        <v>489200.2</v>
      </c>
      <c r="M971" s="95"/>
      <c r="N971" s="95"/>
      <c r="O971" s="95">
        <f t="shared" si="201"/>
        <v>482696.8</v>
      </c>
      <c r="P971" s="95">
        <f>556*E971</f>
        <v>401765.60000000003</v>
      </c>
      <c r="Q971" s="95"/>
      <c r="R971" s="95">
        <f t="shared" si="202"/>
        <v>3666472.4</v>
      </c>
      <c r="S971" s="95">
        <f>187*E971</f>
        <v>135126.20000000001</v>
      </c>
      <c r="T971" s="95">
        <f t="shared" si="203"/>
        <v>3473538.2</v>
      </c>
      <c r="U971" s="95">
        <f t="shared" si="204"/>
        <v>93938</v>
      </c>
      <c r="V971" s="95"/>
      <c r="W971" s="95">
        <f t="shared" si="205"/>
        <v>187094.58035999999</v>
      </c>
      <c r="X971" s="95">
        <f t="shared" si="198"/>
        <v>8929831.9803599995</v>
      </c>
      <c r="Y971" s="9" t="s">
        <v>2659</v>
      </c>
      <c r="Z971" s="16">
        <v>0</v>
      </c>
      <c r="AA971" s="16">
        <v>0</v>
      </c>
      <c r="AB971" s="16">
        <v>0</v>
      </c>
      <c r="AC971" s="53">
        <f t="shared" si="199"/>
        <v>8929831.9803599995</v>
      </c>
      <c r="AD971" s="55"/>
    </row>
    <row r="972" spans="1:30" s="6" customFormat="1" ht="93.75" customHeight="1" x14ac:dyDescent="0.25">
      <c r="A972" s="51">
        <f>IF(OR(D972=0,D972=""),"",COUNTA($D$471:D972))</f>
        <v>466</v>
      </c>
      <c r="B972" s="9" t="s">
        <v>1362</v>
      </c>
      <c r="C972" s="11" t="s">
        <v>350</v>
      </c>
      <c r="D972" s="16">
        <v>1968</v>
      </c>
      <c r="E972" s="95">
        <v>759.9</v>
      </c>
      <c r="F972" s="95">
        <v>695.5</v>
      </c>
      <c r="G972" s="95">
        <v>0</v>
      </c>
      <c r="H972" s="9" t="s">
        <v>725</v>
      </c>
      <c r="I972" s="9"/>
      <c r="J972" s="9"/>
      <c r="K972" s="9"/>
      <c r="L972" s="95">
        <f t="shared" si="200"/>
        <v>514452.3</v>
      </c>
      <c r="M972" s="95"/>
      <c r="N972" s="95"/>
      <c r="O972" s="95">
        <f t="shared" si="201"/>
        <v>507613.2</v>
      </c>
      <c r="P972" s="95"/>
      <c r="Q972" s="95"/>
      <c r="R972" s="95">
        <f t="shared" si="202"/>
        <v>3855732.6</v>
      </c>
      <c r="S972" s="95"/>
      <c r="T972" s="95">
        <f t="shared" si="203"/>
        <v>3652839.3</v>
      </c>
      <c r="U972" s="95">
        <f t="shared" si="204"/>
        <v>98787</v>
      </c>
      <c r="V972" s="95"/>
      <c r="W972" s="95">
        <f t="shared" si="205"/>
        <v>184669.68215999997</v>
      </c>
      <c r="X972" s="95">
        <f t="shared" si="198"/>
        <v>8814094.0821599979</v>
      </c>
      <c r="Y972" s="9" t="s">
        <v>2659</v>
      </c>
      <c r="Z972" s="16">
        <v>0</v>
      </c>
      <c r="AA972" s="16">
        <v>0</v>
      </c>
      <c r="AB972" s="16">
        <v>0</v>
      </c>
      <c r="AC972" s="53">
        <f t="shared" si="199"/>
        <v>8814094.0821599979</v>
      </c>
      <c r="AD972" s="55"/>
    </row>
    <row r="973" spans="1:30" s="6" customFormat="1" ht="93.75" customHeight="1" x14ac:dyDescent="0.25">
      <c r="A973" s="51">
        <f>IF(OR(D973=0,D973=""),"",COUNTA($D$471:D973))</f>
        <v>467</v>
      </c>
      <c r="B973" s="9" t="s">
        <v>1349</v>
      </c>
      <c r="C973" s="11" t="s">
        <v>391</v>
      </c>
      <c r="D973" s="16">
        <v>1969</v>
      </c>
      <c r="E973" s="95">
        <v>733.7</v>
      </c>
      <c r="F973" s="95">
        <v>674.9</v>
      </c>
      <c r="G973" s="95">
        <v>0</v>
      </c>
      <c r="H973" s="9" t="s">
        <v>725</v>
      </c>
      <c r="I973" s="9"/>
      <c r="J973" s="9"/>
      <c r="K973" s="9"/>
      <c r="L973" s="95">
        <f t="shared" si="200"/>
        <v>496714.9</v>
      </c>
      <c r="M973" s="95"/>
      <c r="N973" s="95"/>
      <c r="O973" s="95">
        <f t="shared" si="201"/>
        <v>490111.60000000003</v>
      </c>
      <c r="P973" s="95">
        <f>556*E973</f>
        <v>407937.2</v>
      </c>
      <c r="Q973" s="95"/>
      <c r="R973" s="95">
        <f t="shared" si="202"/>
        <v>3722793.8000000003</v>
      </c>
      <c r="S973" s="95">
        <f>187*E973</f>
        <v>137201.9</v>
      </c>
      <c r="T973" s="95">
        <f t="shared" si="203"/>
        <v>3526895.9000000004</v>
      </c>
      <c r="U973" s="95">
        <f t="shared" si="204"/>
        <v>95381</v>
      </c>
      <c r="V973" s="95"/>
      <c r="W973" s="95">
        <f t="shared" si="205"/>
        <v>189968.57682000002</v>
      </c>
      <c r="X973" s="95">
        <f t="shared" si="198"/>
        <v>9067004.8768199999</v>
      </c>
      <c r="Y973" s="9" t="s">
        <v>2659</v>
      </c>
      <c r="Z973" s="16">
        <v>0</v>
      </c>
      <c r="AA973" s="16">
        <v>0</v>
      </c>
      <c r="AB973" s="16">
        <v>0</v>
      </c>
      <c r="AC973" s="53">
        <f t="shared" si="199"/>
        <v>9067004.8768199999</v>
      </c>
      <c r="AD973" s="55"/>
    </row>
    <row r="974" spans="1:30" s="6" customFormat="1" ht="93.75" customHeight="1" x14ac:dyDescent="0.25">
      <c r="A974" s="51">
        <f>IF(OR(D974=0,D974=""),"",COUNTA($D$471:D974))</f>
        <v>468</v>
      </c>
      <c r="B974" s="9" t="s">
        <v>1360</v>
      </c>
      <c r="C974" s="11" t="s">
        <v>392</v>
      </c>
      <c r="D974" s="16">
        <v>1969</v>
      </c>
      <c r="E974" s="95">
        <v>297.3</v>
      </c>
      <c r="F974" s="95">
        <v>254.9</v>
      </c>
      <c r="G974" s="95">
        <v>0</v>
      </c>
      <c r="H974" s="9" t="s">
        <v>725</v>
      </c>
      <c r="I974" s="9"/>
      <c r="J974" s="9"/>
      <c r="K974" s="9"/>
      <c r="L974" s="95">
        <f t="shared" si="200"/>
        <v>201272.1</v>
      </c>
      <c r="M974" s="95"/>
      <c r="N974" s="95">
        <f>430*E974</f>
        <v>127839</v>
      </c>
      <c r="O974" s="95">
        <f t="shared" si="201"/>
        <v>198596.4</v>
      </c>
      <c r="P974" s="95">
        <f>556*E974</f>
        <v>165298.80000000002</v>
      </c>
      <c r="Q974" s="95"/>
      <c r="R974" s="95">
        <f t="shared" si="202"/>
        <v>1508500.2</v>
      </c>
      <c r="S974" s="95">
        <f>187*E974</f>
        <v>55595.1</v>
      </c>
      <c r="T974" s="95">
        <f t="shared" si="203"/>
        <v>1429121.1</v>
      </c>
      <c r="U974" s="95">
        <f t="shared" si="204"/>
        <v>38649</v>
      </c>
      <c r="V974" s="95">
        <f>34*E974</f>
        <v>10108.200000000001</v>
      </c>
      <c r="W974" s="95">
        <f t="shared" si="205"/>
        <v>79712.254379999998</v>
      </c>
      <c r="X974" s="95">
        <f t="shared" si="198"/>
        <v>3814692.1543800002</v>
      </c>
      <c r="Y974" s="9" t="s">
        <v>2659</v>
      </c>
      <c r="Z974" s="16">
        <v>0</v>
      </c>
      <c r="AA974" s="16">
        <v>0</v>
      </c>
      <c r="AB974" s="16">
        <v>0</v>
      </c>
      <c r="AC974" s="53">
        <f t="shared" si="199"/>
        <v>3814692.1543800002</v>
      </c>
      <c r="AD974" s="55"/>
    </row>
    <row r="975" spans="1:30" s="6" customFormat="1" ht="93.75" customHeight="1" x14ac:dyDescent="0.25">
      <c r="A975" s="51">
        <f>IF(OR(D975=0,D975=""),"",COUNTA($D$471:D975))</f>
        <v>469</v>
      </c>
      <c r="B975" s="9" t="s">
        <v>1361</v>
      </c>
      <c r="C975" s="11" t="s">
        <v>393</v>
      </c>
      <c r="D975" s="16">
        <v>1969</v>
      </c>
      <c r="E975" s="95">
        <v>229.9</v>
      </c>
      <c r="F975" s="95">
        <v>208.2</v>
      </c>
      <c r="G975" s="95">
        <v>0</v>
      </c>
      <c r="H975" s="9" t="s">
        <v>725</v>
      </c>
      <c r="I975" s="9"/>
      <c r="J975" s="9"/>
      <c r="K975" s="9"/>
      <c r="L975" s="95">
        <f t="shared" si="200"/>
        <v>155642.30000000002</v>
      </c>
      <c r="M975" s="95"/>
      <c r="N975" s="95">
        <f>430*E975</f>
        <v>98857</v>
      </c>
      <c r="O975" s="95"/>
      <c r="P975" s="95"/>
      <c r="Q975" s="95"/>
      <c r="R975" s="95">
        <f t="shared" si="202"/>
        <v>1166512.6000000001</v>
      </c>
      <c r="S975" s="95">
        <f>187*E975</f>
        <v>42991.3</v>
      </c>
      <c r="T975" s="95">
        <f t="shared" si="203"/>
        <v>1105129.3</v>
      </c>
      <c r="U975" s="95">
        <f t="shared" si="204"/>
        <v>29887</v>
      </c>
      <c r="V975" s="95">
        <f>34*E975</f>
        <v>7816.6</v>
      </c>
      <c r="W975" s="95">
        <f t="shared" si="205"/>
        <v>55619.0173</v>
      </c>
      <c r="X975" s="95">
        <f t="shared" si="198"/>
        <v>2662455.1173</v>
      </c>
      <c r="Y975" s="9" t="s">
        <v>2659</v>
      </c>
      <c r="Z975" s="16">
        <v>0</v>
      </c>
      <c r="AA975" s="16">
        <v>0</v>
      </c>
      <c r="AB975" s="16">
        <v>0</v>
      </c>
      <c r="AC975" s="53">
        <f t="shared" si="199"/>
        <v>2662455.1173</v>
      </c>
      <c r="AD975" s="55"/>
    </row>
    <row r="976" spans="1:30" s="6" customFormat="1" ht="93.75" customHeight="1" x14ac:dyDescent="0.25">
      <c r="A976" s="51">
        <f>IF(OR(D976=0,D976=""),"",COUNTA($D$471:D976))</f>
        <v>470</v>
      </c>
      <c r="B976" s="9" t="s">
        <v>1358</v>
      </c>
      <c r="C976" s="66" t="s">
        <v>457</v>
      </c>
      <c r="D976" s="69">
        <v>1970</v>
      </c>
      <c r="E976" s="67">
        <v>585.79999999999995</v>
      </c>
      <c r="F976" s="67">
        <v>570.20000000000005</v>
      </c>
      <c r="G976" s="67">
        <v>0</v>
      </c>
      <c r="H976" s="9" t="s">
        <v>725</v>
      </c>
      <c r="I976" s="9"/>
      <c r="J976" s="9"/>
      <c r="K976" s="9"/>
      <c r="L976" s="95">
        <f t="shared" si="200"/>
        <v>396586.6</v>
      </c>
      <c r="M976" s="95"/>
      <c r="N976" s="95"/>
      <c r="O976" s="95">
        <f>668*E976</f>
        <v>391314.39999999997</v>
      </c>
      <c r="P976" s="95">
        <f>556*E976</f>
        <v>325704.8</v>
      </c>
      <c r="Q976" s="95"/>
      <c r="R976" s="95">
        <f t="shared" si="202"/>
        <v>2972349.1999999997</v>
      </c>
      <c r="S976" s="95"/>
      <c r="T976" s="95">
        <f t="shared" si="203"/>
        <v>2815940.5999999996</v>
      </c>
      <c r="U976" s="95">
        <f t="shared" si="204"/>
        <v>76154</v>
      </c>
      <c r="V976" s="95"/>
      <c r="W976" s="95">
        <f t="shared" si="205"/>
        <v>149330.26143999997</v>
      </c>
      <c r="X976" s="95">
        <f t="shared" si="198"/>
        <v>7127379.8614399992</v>
      </c>
      <c r="Y976" s="9" t="s">
        <v>2659</v>
      </c>
      <c r="Z976" s="16">
        <v>0</v>
      </c>
      <c r="AA976" s="16">
        <v>0</v>
      </c>
      <c r="AB976" s="16">
        <v>0</v>
      </c>
      <c r="AC976" s="53">
        <f t="shared" si="199"/>
        <v>7127379.8614399992</v>
      </c>
      <c r="AD976" s="55"/>
    </row>
    <row r="977" spans="1:30" s="6" customFormat="1" ht="93.75" customHeight="1" x14ac:dyDescent="0.25">
      <c r="A977" s="51">
        <f>IF(OR(D977=0,D977=""),"",COUNTA($D$471:D977))</f>
        <v>471</v>
      </c>
      <c r="B977" s="9" t="s">
        <v>2152</v>
      </c>
      <c r="C977" s="11" t="s">
        <v>1906</v>
      </c>
      <c r="D977" s="16">
        <v>1982</v>
      </c>
      <c r="E977" s="95">
        <v>1428.9</v>
      </c>
      <c r="F977" s="95">
        <v>1307.7</v>
      </c>
      <c r="G977" s="95">
        <v>0</v>
      </c>
      <c r="H977" s="9" t="s">
        <v>727</v>
      </c>
      <c r="I977" s="9"/>
      <c r="J977" s="9"/>
      <c r="K977" s="9"/>
      <c r="L977" s="95"/>
      <c r="M977" s="95"/>
      <c r="N977" s="95"/>
      <c r="O977" s="95"/>
      <c r="P977" s="95"/>
      <c r="Q977" s="95"/>
      <c r="R977" s="95">
        <f t="shared" si="202"/>
        <v>7250238.6000000006</v>
      </c>
      <c r="S977" s="95"/>
      <c r="T977" s="95"/>
      <c r="U977" s="95"/>
      <c r="V977" s="95"/>
      <c r="W977" s="95"/>
      <c r="X977" s="95">
        <f t="shared" si="198"/>
        <v>7250238.6000000006</v>
      </c>
      <c r="Y977" s="9" t="s">
        <v>2659</v>
      </c>
      <c r="Z977" s="16">
        <v>0</v>
      </c>
      <c r="AA977" s="16">
        <v>0</v>
      </c>
      <c r="AB977" s="16">
        <v>0</v>
      </c>
      <c r="AC977" s="53">
        <f t="shared" si="199"/>
        <v>7250238.6000000006</v>
      </c>
      <c r="AD977" s="55"/>
    </row>
    <row r="978" spans="1:30" s="6" customFormat="1" ht="93.75" customHeight="1" x14ac:dyDescent="0.25">
      <c r="A978" s="51">
        <f>IF(OR(D978=0,D978=""),"",COUNTA($D$471:D978))</f>
        <v>472</v>
      </c>
      <c r="B978" s="9" t="s">
        <v>1364</v>
      </c>
      <c r="C978" s="11" t="s">
        <v>458</v>
      </c>
      <c r="D978" s="16">
        <v>1970</v>
      </c>
      <c r="E978" s="95">
        <v>356.8</v>
      </c>
      <c r="F978" s="95">
        <v>306.60000000000002</v>
      </c>
      <c r="G978" s="95">
        <v>0</v>
      </c>
      <c r="H978" s="9" t="s">
        <v>725</v>
      </c>
      <c r="I978" s="9"/>
      <c r="J978" s="9"/>
      <c r="K978" s="9"/>
      <c r="L978" s="95">
        <f>677*E978</f>
        <v>241553.6</v>
      </c>
      <c r="M978" s="95"/>
      <c r="N978" s="95">
        <f>430*E978</f>
        <v>153424</v>
      </c>
      <c r="O978" s="95"/>
      <c r="P978" s="95"/>
      <c r="Q978" s="95"/>
      <c r="R978" s="95">
        <f t="shared" si="202"/>
        <v>1810403.2</v>
      </c>
      <c r="S978" s="95"/>
      <c r="T978" s="95">
        <f>4807*E978</f>
        <v>1715137.6</v>
      </c>
      <c r="U978" s="95">
        <f>130*E978</f>
        <v>46384</v>
      </c>
      <c r="V978" s="95">
        <f>34*E978</f>
        <v>12131.2</v>
      </c>
      <c r="W978" s="95">
        <f>(L978+M978+N978+O978+P978+Q978+R978+S978+T978+U978)*0.0214</f>
        <v>84891.711359999987</v>
      </c>
      <c r="X978" s="95">
        <f t="shared" si="198"/>
        <v>4063925.3113600002</v>
      </c>
      <c r="Y978" s="9" t="s">
        <v>2659</v>
      </c>
      <c r="Z978" s="16">
        <v>0</v>
      </c>
      <c r="AA978" s="16">
        <v>0</v>
      </c>
      <c r="AB978" s="16">
        <v>0</v>
      </c>
      <c r="AC978" s="53">
        <f t="shared" si="199"/>
        <v>4063925.3113600002</v>
      </c>
      <c r="AD978" s="55"/>
    </row>
    <row r="979" spans="1:30" s="6" customFormat="1" ht="93.75" customHeight="1" x14ac:dyDescent="0.25">
      <c r="A979" s="51" t="str">
        <f>IF(OR(D979=0,D979=""),"",COUNTA($D$471:D979))</f>
        <v/>
      </c>
      <c r="B979" s="51"/>
      <c r="C979" s="11"/>
      <c r="D979" s="16"/>
      <c r="E979" s="54">
        <f>SUM(E966:E978)</f>
        <v>8372.1999999999989</v>
      </c>
      <c r="F979" s="54">
        <f>SUM(F966:F978)</f>
        <v>7587.4999999999991</v>
      </c>
      <c r="G979" s="54">
        <f>SUM(G966:G978)</f>
        <v>241.1</v>
      </c>
      <c r="H979" s="9"/>
      <c r="I979" s="9"/>
      <c r="J979" s="9"/>
      <c r="K979" s="9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"/>
      <c r="X979" s="54">
        <f>SUM(X966:X978)</f>
        <v>93130710.454899997</v>
      </c>
      <c r="Y979" s="54"/>
      <c r="Z979" s="54">
        <v>0</v>
      </c>
      <c r="AA979" s="56">
        <v>0</v>
      </c>
      <c r="AB979" s="56">
        <v>0</v>
      </c>
      <c r="AC979" s="54">
        <f>SUM(AC966:AC978)</f>
        <v>93130710.454899997</v>
      </c>
      <c r="AD979" s="55"/>
    </row>
    <row r="980" spans="1:30" s="6" customFormat="1" ht="93.75" customHeight="1" x14ac:dyDescent="0.25">
      <c r="A980" s="51" t="str">
        <f>IF(OR(D980=0,D980=""),"",COUNTA($D$471:D980))</f>
        <v/>
      </c>
      <c r="B980" s="51"/>
      <c r="C980" s="52" t="s">
        <v>2692</v>
      </c>
      <c r="D980" s="16"/>
      <c r="E980" s="95"/>
      <c r="F980" s="95"/>
      <c r="G980" s="95"/>
      <c r="H980" s="9"/>
      <c r="I980" s="9"/>
      <c r="J980" s="9"/>
      <c r="K980" s="9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"/>
      <c r="X980" s="53"/>
      <c r="Y980" s="53"/>
      <c r="Z980" s="53"/>
      <c r="AA980" s="53"/>
      <c r="AB980" s="53"/>
      <c r="AC980" s="53"/>
      <c r="AD980" s="55"/>
    </row>
    <row r="981" spans="1:30" s="6" customFormat="1" ht="93.75" customHeight="1" x14ac:dyDescent="0.25">
      <c r="A981" s="51">
        <f>IF(OR(D981=0,D981=""),"",COUNTA($D$471:D981))</f>
        <v>473</v>
      </c>
      <c r="B981" s="9" t="s">
        <v>1370</v>
      </c>
      <c r="C981" s="11" t="s">
        <v>394</v>
      </c>
      <c r="D981" s="16">
        <v>1969</v>
      </c>
      <c r="E981" s="95">
        <v>759</v>
      </c>
      <c r="F981" s="95">
        <v>700.9</v>
      </c>
      <c r="G981" s="95">
        <v>0</v>
      </c>
      <c r="H981" s="9" t="s">
        <v>725</v>
      </c>
      <c r="I981" s="9"/>
      <c r="J981" s="9"/>
      <c r="K981" s="9"/>
      <c r="L981" s="95">
        <f>677*E981</f>
        <v>513843</v>
      </c>
      <c r="M981" s="95">
        <f>3303*E981</f>
        <v>2506977</v>
      </c>
      <c r="N981" s="95">
        <f>430*E981</f>
        <v>326370</v>
      </c>
      <c r="O981" s="95">
        <f>668*E981</f>
        <v>507012</v>
      </c>
      <c r="P981" s="95">
        <f>556*E981</f>
        <v>422004</v>
      </c>
      <c r="Q981" s="95"/>
      <c r="R981" s="95">
        <f>5074*E981</f>
        <v>3851166</v>
      </c>
      <c r="S981" s="95">
        <f>187*E981</f>
        <v>141933</v>
      </c>
      <c r="T981" s="95">
        <f>4807*E981</f>
        <v>3648513</v>
      </c>
      <c r="U981" s="95">
        <f>130*E981</f>
        <v>98670</v>
      </c>
      <c r="V981" s="95">
        <f>34*E981</f>
        <v>25806</v>
      </c>
      <c r="W981" s="95">
        <f>(L981+M981+N981+O981+P981+Q981+R981+S981+T981+U981)*0.0214</f>
        <v>257152.84319999997</v>
      </c>
      <c r="X981" s="95">
        <f>L981+M981+N981+O981+P981+Q981+R981+S981+T981+U981+V981+W981</f>
        <v>12299446.8432</v>
      </c>
      <c r="Y981" s="9" t="s">
        <v>2659</v>
      </c>
      <c r="Z981" s="16">
        <v>0</v>
      </c>
      <c r="AA981" s="16">
        <v>0</v>
      </c>
      <c r="AB981" s="16">
        <v>0</v>
      </c>
      <c r="AC981" s="53">
        <f>X981-(Z981+AA981+AB981)</f>
        <v>12299446.8432</v>
      </c>
      <c r="AD981" s="55"/>
    </row>
    <row r="982" spans="1:30" s="6" customFormat="1" ht="93.75" customHeight="1" x14ac:dyDescent="0.25">
      <c r="A982" s="51">
        <f>IF(OR(D982=0,D982=""),"",COUNTA($D$471:D982))</f>
        <v>474</v>
      </c>
      <c r="B982" s="9" t="s">
        <v>1366</v>
      </c>
      <c r="C982" s="11" t="s">
        <v>459</v>
      </c>
      <c r="D982" s="16">
        <v>1970</v>
      </c>
      <c r="E982" s="95">
        <v>809.6</v>
      </c>
      <c r="F982" s="95">
        <v>745.8</v>
      </c>
      <c r="G982" s="95">
        <v>0</v>
      </c>
      <c r="H982" s="9" t="s">
        <v>725</v>
      </c>
      <c r="I982" s="9"/>
      <c r="J982" s="9"/>
      <c r="K982" s="9"/>
      <c r="L982" s="95">
        <f>677*E982</f>
        <v>548099.20000000007</v>
      </c>
      <c r="M982" s="95">
        <f>3303*E982</f>
        <v>2674108.8000000003</v>
      </c>
      <c r="N982" s="95">
        <f>430*E982</f>
        <v>348128</v>
      </c>
      <c r="O982" s="95">
        <f>668*E982</f>
        <v>540812.80000000005</v>
      </c>
      <c r="P982" s="95">
        <f>556*E982</f>
        <v>450137.60000000003</v>
      </c>
      <c r="Q982" s="95"/>
      <c r="R982" s="95">
        <f>5074*E982</f>
        <v>4107910.4</v>
      </c>
      <c r="S982" s="95"/>
      <c r="T982" s="95">
        <f>4807*E982</f>
        <v>3891747.2</v>
      </c>
      <c r="U982" s="95">
        <f>130*E982</f>
        <v>105248</v>
      </c>
      <c r="V982" s="95">
        <f>34*E982</f>
        <v>27526.400000000001</v>
      </c>
      <c r="W982" s="95">
        <f>(L982+M982+N982+O982+P982+Q982+R982+S982+T982+U982)*0.0214</f>
        <v>271056.50880000001</v>
      </c>
      <c r="X982" s="95">
        <f>L982+M982+N982+O982+P982+Q982+R982+S982+T982+U982+V982+W982</f>
        <v>12964774.9088</v>
      </c>
      <c r="Y982" s="9" t="s">
        <v>2659</v>
      </c>
      <c r="Z982" s="16">
        <v>0</v>
      </c>
      <c r="AA982" s="16">
        <v>0</v>
      </c>
      <c r="AB982" s="16">
        <v>0</v>
      </c>
      <c r="AC982" s="53">
        <f>X982-(Z982+AA982+AB982)</f>
        <v>12964774.9088</v>
      </c>
      <c r="AD982" s="55"/>
    </row>
    <row r="983" spans="1:30" s="6" customFormat="1" ht="93.75" customHeight="1" x14ac:dyDescent="0.25">
      <c r="A983" s="51" t="str">
        <f>IF(OR(D983=0,D983=""),"",COUNTA($D$471:D983))</f>
        <v/>
      </c>
      <c r="B983" s="51"/>
      <c r="C983" s="11"/>
      <c r="D983" s="16"/>
      <c r="E983" s="54">
        <f>SUM(E981:E982)</f>
        <v>1568.6</v>
      </c>
      <c r="F983" s="54">
        <f>SUM(F981:F982)</f>
        <v>1446.6999999999998</v>
      </c>
      <c r="G983" s="54">
        <f>SUM(G981:G982)</f>
        <v>0</v>
      </c>
      <c r="H983" s="9"/>
      <c r="I983" s="9"/>
      <c r="J983" s="9"/>
      <c r="K983" s="9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"/>
      <c r="X983" s="54">
        <f>SUM(X981:X982)</f>
        <v>25264221.752</v>
      </c>
      <c r="Y983" s="54"/>
      <c r="Z983" s="54">
        <v>0</v>
      </c>
      <c r="AA983" s="56">
        <v>0</v>
      </c>
      <c r="AB983" s="56">
        <v>0</v>
      </c>
      <c r="AC983" s="54">
        <f>SUM(AC981:AC982)</f>
        <v>25264221.752</v>
      </c>
      <c r="AD983" s="55"/>
    </row>
    <row r="984" spans="1:30" s="6" customFormat="1" ht="93.75" customHeight="1" x14ac:dyDescent="0.25">
      <c r="A984" s="51" t="str">
        <f>IF(OR(D984=0,D984=""),"",COUNTA($D$471:D984))</f>
        <v/>
      </c>
      <c r="B984" s="51"/>
      <c r="C984" s="52" t="s">
        <v>2693</v>
      </c>
      <c r="D984" s="16"/>
      <c r="E984" s="95"/>
      <c r="F984" s="95"/>
      <c r="G984" s="95"/>
      <c r="H984" s="9"/>
      <c r="I984" s="9"/>
      <c r="J984" s="9"/>
      <c r="K984" s="9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"/>
      <c r="X984" s="53"/>
      <c r="Y984" s="53"/>
      <c r="Z984" s="53"/>
      <c r="AA984" s="53"/>
      <c r="AB984" s="53"/>
      <c r="AC984" s="53"/>
      <c r="AD984" s="55"/>
    </row>
    <row r="985" spans="1:30" s="6" customFormat="1" ht="93.75" customHeight="1" x14ac:dyDescent="0.25">
      <c r="A985" s="51">
        <f>IF(OR(D985=0,D985=""),"",COUNTA($D$471:D985))</f>
        <v>475</v>
      </c>
      <c r="B985" s="9" t="s">
        <v>1375</v>
      </c>
      <c r="C985" s="11" t="s">
        <v>317</v>
      </c>
      <c r="D985" s="16">
        <v>1967</v>
      </c>
      <c r="E985" s="95">
        <v>1249.7</v>
      </c>
      <c r="F985" s="95">
        <v>719.1</v>
      </c>
      <c r="G985" s="95">
        <v>530.6</v>
      </c>
      <c r="H985" s="9" t="s">
        <v>725</v>
      </c>
      <c r="I985" s="9"/>
      <c r="J985" s="9"/>
      <c r="K985" s="9"/>
      <c r="L985" s="95">
        <f t="shared" ref="L985:L990" si="206">677*E985</f>
        <v>846046.9</v>
      </c>
      <c r="M985" s="95"/>
      <c r="N985" s="95">
        <f t="shared" ref="N985:N990" si="207">430*E985</f>
        <v>537371</v>
      </c>
      <c r="O985" s="95">
        <f t="shared" ref="O985:O990" si="208">668*E985</f>
        <v>834799.6</v>
      </c>
      <c r="P985" s="95">
        <f t="shared" ref="P985:P990" si="209">556*E985</f>
        <v>694833.20000000007</v>
      </c>
      <c r="Q985" s="95"/>
      <c r="R985" s="95">
        <f t="shared" ref="R985:R990" si="210">5074*E985</f>
        <v>6340977.7999999998</v>
      </c>
      <c r="S985" s="95"/>
      <c r="T985" s="95">
        <f t="shared" ref="T985:T990" si="211">4807*E985</f>
        <v>6007307.9000000004</v>
      </c>
      <c r="U985" s="95">
        <f t="shared" ref="U985:U990" si="212">130*E985</f>
        <v>162461</v>
      </c>
      <c r="V985" s="95">
        <f t="shared" ref="V985:V990" si="213">34*E985</f>
        <v>42489.8</v>
      </c>
      <c r="W985" s="95">
        <f t="shared" ref="W985:W990" si="214">(L985+M985+N985+O985+P985+Q985+R985+S985+T985+U985)*0.0214</f>
        <v>330069.26435999997</v>
      </c>
      <c r="X985" s="95">
        <f t="shared" ref="X985:X990" si="215">L985+M985+N985+O985+P985+Q985+R985+S985+T985+U985+V985+W985</f>
        <v>15796356.464360001</v>
      </c>
      <c r="Y985" s="9" t="s">
        <v>2659</v>
      </c>
      <c r="Z985" s="16">
        <v>0</v>
      </c>
      <c r="AA985" s="16">
        <v>0</v>
      </c>
      <c r="AB985" s="16">
        <v>0</v>
      </c>
      <c r="AC985" s="53">
        <f t="shared" ref="AC985:AC990" si="216">X985-(Z985+AA985+AB985)</f>
        <v>15796356.464360001</v>
      </c>
      <c r="AD985" s="55"/>
    </row>
    <row r="986" spans="1:30" s="6" customFormat="1" ht="93.75" customHeight="1" x14ac:dyDescent="0.25">
      <c r="A986" s="51">
        <f>IF(OR(D986=0,D986=""),"",COUNTA($D$471:D986))</f>
        <v>476</v>
      </c>
      <c r="B986" s="9" t="s">
        <v>1373</v>
      </c>
      <c r="C986" s="11" t="s">
        <v>395</v>
      </c>
      <c r="D986" s="16">
        <v>1969</v>
      </c>
      <c r="E986" s="95">
        <v>1737.2</v>
      </c>
      <c r="F986" s="95">
        <v>757.6</v>
      </c>
      <c r="G986" s="95">
        <v>979.6</v>
      </c>
      <c r="H986" s="9" t="s">
        <v>725</v>
      </c>
      <c r="I986" s="9"/>
      <c r="J986" s="9"/>
      <c r="K986" s="9"/>
      <c r="L986" s="95">
        <f t="shared" si="206"/>
        <v>1176084.4000000001</v>
      </c>
      <c r="M986" s="95"/>
      <c r="N986" s="95">
        <f t="shared" si="207"/>
        <v>746996</v>
      </c>
      <c r="O986" s="95">
        <f t="shared" si="208"/>
        <v>1160449.6000000001</v>
      </c>
      <c r="P986" s="95">
        <f t="shared" si="209"/>
        <v>965883.20000000007</v>
      </c>
      <c r="Q986" s="95"/>
      <c r="R986" s="95">
        <f t="shared" si="210"/>
        <v>8814552.8000000007</v>
      </c>
      <c r="S986" s="95">
        <f>187*E986</f>
        <v>324856.40000000002</v>
      </c>
      <c r="T986" s="95">
        <f t="shared" si="211"/>
        <v>8350720.4000000004</v>
      </c>
      <c r="U986" s="95">
        <f t="shared" si="212"/>
        <v>225836</v>
      </c>
      <c r="V986" s="95">
        <f t="shared" si="213"/>
        <v>59064.800000000003</v>
      </c>
      <c r="W986" s="95">
        <f t="shared" si="214"/>
        <v>465779.10631999996</v>
      </c>
      <c r="X986" s="95">
        <f t="shared" si="215"/>
        <v>22290222.706320003</v>
      </c>
      <c r="Y986" s="9" t="s">
        <v>2659</v>
      </c>
      <c r="Z986" s="16">
        <v>0</v>
      </c>
      <c r="AA986" s="16">
        <v>0</v>
      </c>
      <c r="AB986" s="16">
        <v>0</v>
      </c>
      <c r="AC986" s="53">
        <f t="shared" si="216"/>
        <v>22290222.706320003</v>
      </c>
      <c r="AD986" s="55"/>
    </row>
    <row r="987" spans="1:30" s="6" customFormat="1" ht="93.75" customHeight="1" x14ac:dyDescent="0.25">
      <c r="A987" s="51">
        <f>IF(OR(D987=0,D987=""),"",COUNTA($D$471:D987))</f>
        <v>477</v>
      </c>
      <c r="B987" s="9" t="s">
        <v>1374</v>
      </c>
      <c r="C987" s="11" t="s">
        <v>396</v>
      </c>
      <c r="D987" s="16">
        <v>1969</v>
      </c>
      <c r="E987" s="95">
        <v>1292.4000000000001</v>
      </c>
      <c r="F987" s="95">
        <v>754.6</v>
      </c>
      <c r="G987" s="95">
        <v>537.79999999999995</v>
      </c>
      <c r="H987" s="9" t="s">
        <v>725</v>
      </c>
      <c r="I987" s="9"/>
      <c r="J987" s="9"/>
      <c r="K987" s="9"/>
      <c r="L987" s="95">
        <f t="shared" si="206"/>
        <v>874954.8</v>
      </c>
      <c r="M987" s="95"/>
      <c r="N987" s="95">
        <f t="shared" si="207"/>
        <v>555732</v>
      </c>
      <c r="O987" s="95">
        <f t="shared" si="208"/>
        <v>863323.20000000007</v>
      </c>
      <c r="P987" s="95">
        <f t="shared" si="209"/>
        <v>718574.4</v>
      </c>
      <c r="Q987" s="95"/>
      <c r="R987" s="95">
        <f t="shared" si="210"/>
        <v>6557637.6000000006</v>
      </c>
      <c r="S987" s="95"/>
      <c r="T987" s="95">
        <f t="shared" si="211"/>
        <v>6212566.8000000007</v>
      </c>
      <c r="U987" s="95">
        <f t="shared" si="212"/>
        <v>168012</v>
      </c>
      <c r="V987" s="95">
        <f t="shared" si="213"/>
        <v>43941.600000000006</v>
      </c>
      <c r="W987" s="95">
        <f t="shared" si="214"/>
        <v>341347.13711999997</v>
      </c>
      <c r="X987" s="95">
        <f t="shared" si="215"/>
        <v>16336089.53712</v>
      </c>
      <c r="Y987" s="9" t="s">
        <v>2659</v>
      </c>
      <c r="Z987" s="16">
        <v>0</v>
      </c>
      <c r="AA987" s="16">
        <v>0</v>
      </c>
      <c r="AB987" s="16">
        <v>0</v>
      </c>
      <c r="AC987" s="53">
        <f t="shared" si="216"/>
        <v>16336089.53712</v>
      </c>
      <c r="AD987" s="55"/>
    </row>
    <row r="988" spans="1:30" s="6" customFormat="1" ht="93.75" customHeight="1" x14ac:dyDescent="0.25">
      <c r="A988" s="51">
        <f>IF(OR(D988=0,D988=""),"",COUNTA($D$471:D988))</f>
        <v>478</v>
      </c>
      <c r="B988" s="9" t="s">
        <v>1371</v>
      </c>
      <c r="C988" s="66" t="s">
        <v>460</v>
      </c>
      <c r="D988" s="69">
        <v>1970</v>
      </c>
      <c r="E988" s="67">
        <v>1781.3</v>
      </c>
      <c r="F988" s="67">
        <v>785.5</v>
      </c>
      <c r="G988" s="67">
        <v>995.8</v>
      </c>
      <c r="H988" s="9" t="s">
        <v>725</v>
      </c>
      <c r="I988" s="74"/>
      <c r="J988" s="74"/>
      <c r="K988" s="9"/>
      <c r="L988" s="95">
        <f t="shared" si="206"/>
        <v>1205940.0999999999</v>
      </c>
      <c r="M988" s="95"/>
      <c r="N988" s="95">
        <f t="shared" si="207"/>
        <v>765959</v>
      </c>
      <c r="O988" s="95">
        <f t="shared" si="208"/>
        <v>1189908.3999999999</v>
      </c>
      <c r="P988" s="95">
        <f t="shared" si="209"/>
        <v>990402.79999999993</v>
      </c>
      <c r="Q988" s="95"/>
      <c r="R988" s="95">
        <f t="shared" si="210"/>
        <v>9038316.1999999993</v>
      </c>
      <c r="S988" s="95">
        <f>187*E988</f>
        <v>333103.09999999998</v>
      </c>
      <c r="T988" s="95">
        <f t="shared" si="211"/>
        <v>8562709.0999999996</v>
      </c>
      <c r="U988" s="95">
        <f t="shared" si="212"/>
        <v>231569</v>
      </c>
      <c r="V988" s="95">
        <f t="shared" si="213"/>
        <v>60564.2</v>
      </c>
      <c r="W988" s="95">
        <f t="shared" si="214"/>
        <v>477603.22477999993</v>
      </c>
      <c r="X988" s="95">
        <f t="shared" si="215"/>
        <v>22856075.124779999</v>
      </c>
      <c r="Y988" s="9" t="s">
        <v>2659</v>
      </c>
      <c r="Z988" s="16">
        <v>0</v>
      </c>
      <c r="AA988" s="16">
        <v>0</v>
      </c>
      <c r="AB988" s="16">
        <v>0</v>
      </c>
      <c r="AC988" s="53">
        <f t="shared" si="216"/>
        <v>22856075.124779999</v>
      </c>
      <c r="AD988" s="55"/>
    </row>
    <row r="989" spans="1:30" s="6" customFormat="1" ht="93.75" customHeight="1" x14ac:dyDescent="0.25">
      <c r="A989" s="51">
        <f>IF(OR(D989=0,D989=""),"",COUNTA($D$471:D989))</f>
        <v>479</v>
      </c>
      <c r="B989" s="9" t="s">
        <v>1372</v>
      </c>
      <c r="C989" s="66" t="s">
        <v>461</v>
      </c>
      <c r="D989" s="69">
        <v>1970</v>
      </c>
      <c r="E989" s="67">
        <v>1832.5</v>
      </c>
      <c r="F989" s="67">
        <v>754.3</v>
      </c>
      <c r="G989" s="67">
        <v>994</v>
      </c>
      <c r="H989" s="9" t="s">
        <v>725</v>
      </c>
      <c r="I989" s="74"/>
      <c r="J989" s="74"/>
      <c r="K989" s="9"/>
      <c r="L989" s="95">
        <f t="shared" si="206"/>
        <v>1240602.5</v>
      </c>
      <c r="M989" s="95"/>
      <c r="N989" s="95">
        <f t="shared" si="207"/>
        <v>787975</v>
      </c>
      <c r="O989" s="95">
        <f t="shared" si="208"/>
        <v>1224110</v>
      </c>
      <c r="P989" s="95">
        <f t="shared" si="209"/>
        <v>1018870</v>
      </c>
      <c r="Q989" s="95"/>
      <c r="R989" s="95">
        <f t="shared" si="210"/>
        <v>9298105</v>
      </c>
      <c r="S989" s="95">
        <f>187*E989</f>
        <v>342677.5</v>
      </c>
      <c r="T989" s="95">
        <f t="shared" si="211"/>
        <v>8808827.5</v>
      </c>
      <c r="U989" s="95">
        <f t="shared" si="212"/>
        <v>238225</v>
      </c>
      <c r="V989" s="95">
        <f t="shared" si="213"/>
        <v>62305</v>
      </c>
      <c r="W989" s="95">
        <f t="shared" si="214"/>
        <v>491330.99949999998</v>
      </c>
      <c r="X989" s="95">
        <f t="shared" si="215"/>
        <v>23513028.499499999</v>
      </c>
      <c r="Y989" s="9" t="s">
        <v>2659</v>
      </c>
      <c r="Z989" s="16">
        <v>0</v>
      </c>
      <c r="AA989" s="16">
        <v>0</v>
      </c>
      <c r="AB989" s="16">
        <v>0</v>
      </c>
      <c r="AC989" s="53">
        <f t="shared" si="216"/>
        <v>23513028.499499999</v>
      </c>
      <c r="AD989" s="55"/>
    </row>
    <row r="990" spans="1:30" s="6" customFormat="1" ht="93.75" customHeight="1" x14ac:dyDescent="0.25">
      <c r="A990" s="51">
        <f>IF(OR(D990=0,D990=""),"",COUNTA($D$471:D990))</f>
        <v>480</v>
      </c>
      <c r="B990" s="9" t="s">
        <v>1378</v>
      </c>
      <c r="C990" s="66" t="s">
        <v>462</v>
      </c>
      <c r="D990" s="69">
        <v>1970</v>
      </c>
      <c r="E990" s="67">
        <v>756.6</v>
      </c>
      <c r="F990" s="67">
        <v>725.4</v>
      </c>
      <c r="G990" s="67">
        <v>31.2</v>
      </c>
      <c r="H990" s="9" t="s">
        <v>725</v>
      </c>
      <c r="I990" s="74"/>
      <c r="J990" s="74"/>
      <c r="K990" s="9"/>
      <c r="L990" s="95">
        <f t="shared" si="206"/>
        <v>512218.2</v>
      </c>
      <c r="M990" s="95">
        <f>3303*E990</f>
        <v>2499049.8000000003</v>
      </c>
      <c r="N990" s="95">
        <f t="shared" si="207"/>
        <v>325338</v>
      </c>
      <c r="O990" s="95">
        <f t="shared" si="208"/>
        <v>505408.8</v>
      </c>
      <c r="P990" s="95">
        <f t="shared" si="209"/>
        <v>420669.60000000003</v>
      </c>
      <c r="Q990" s="95"/>
      <c r="R990" s="95">
        <f t="shared" si="210"/>
        <v>3838988.4</v>
      </c>
      <c r="S990" s="67"/>
      <c r="T990" s="95">
        <f t="shared" si="211"/>
        <v>3636976.2</v>
      </c>
      <c r="U990" s="95">
        <f t="shared" si="212"/>
        <v>98358</v>
      </c>
      <c r="V990" s="95">
        <f t="shared" si="213"/>
        <v>25724.400000000001</v>
      </c>
      <c r="W990" s="95">
        <f t="shared" si="214"/>
        <v>253311.94979999997</v>
      </c>
      <c r="X990" s="95">
        <f t="shared" si="215"/>
        <v>12116043.3498</v>
      </c>
      <c r="Y990" s="9" t="s">
        <v>2659</v>
      </c>
      <c r="Z990" s="16">
        <v>0</v>
      </c>
      <c r="AA990" s="16">
        <v>0</v>
      </c>
      <c r="AB990" s="16">
        <v>0</v>
      </c>
      <c r="AC990" s="53">
        <f t="shared" si="216"/>
        <v>12116043.3498</v>
      </c>
      <c r="AD990" s="55"/>
    </row>
    <row r="991" spans="1:30" s="6" customFormat="1" ht="93.75" customHeight="1" x14ac:dyDescent="0.25">
      <c r="A991" s="51" t="str">
        <f>IF(OR(D991=0,D991=""),"",COUNTA($D$471:D991))</f>
        <v/>
      </c>
      <c r="B991" s="51"/>
      <c r="C991" s="66"/>
      <c r="D991" s="69"/>
      <c r="E991" s="75">
        <f>SUM(E985:E990)</f>
        <v>8649.7000000000007</v>
      </c>
      <c r="F991" s="75">
        <f>SUM(F985:F990)</f>
        <v>4496.5</v>
      </c>
      <c r="G991" s="75">
        <f>SUM(G985:G990)</f>
        <v>4069</v>
      </c>
      <c r="H991" s="68"/>
      <c r="I991" s="74"/>
      <c r="J991" s="74"/>
      <c r="K991" s="9"/>
      <c r="L991" s="95"/>
      <c r="M991" s="95"/>
      <c r="N991" s="95"/>
      <c r="O991" s="95"/>
      <c r="P991" s="95"/>
      <c r="Q991" s="95"/>
      <c r="R991" s="67"/>
      <c r="S991" s="67"/>
      <c r="T991" s="67"/>
      <c r="U991" s="67"/>
      <c r="V991" s="95"/>
      <c r="W991" s="9"/>
      <c r="X991" s="75">
        <f>SUM(X985:X990)</f>
        <v>112907815.68188001</v>
      </c>
      <c r="Y991" s="75"/>
      <c r="Z991" s="54">
        <v>0</v>
      </c>
      <c r="AA991" s="56">
        <v>0</v>
      </c>
      <c r="AB991" s="56">
        <v>0</v>
      </c>
      <c r="AC991" s="75">
        <f>SUM(AC985:AC990)</f>
        <v>112907815.68188001</v>
      </c>
      <c r="AD991" s="55"/>
    </row>
    <row r="992" spans="1:30" s="6" customFormat="1" ht="93.75" customHeight="1" x14ac:dyDescent="0.25">
      <c r="A992" s="51" t="str">
        <f>IF(OR(D992=0,D992=""),"",COUNTA($D$471:D992))</f>
        <v/>
      </c>
      <c r="B992" s="51"/>
      <c r="C992" s="73" t="s">
        <v>2694</v>
      </c>
      <c r="D992" s="69"/>
      <c r="E992" s="67"/>
      <c r="F992" s="67"/>
      <c r="G992" s="67"/>
      <c r="H992" s="68"/>
      <c r="I992" s="74"/>
      <c r="J992" s="74"/>
      <c r="K992" s="9"/>
      <c r="L992" s="95"/>
      <c r="M992" s="95"/>
      <c r="N992" s="95"/>
      <c r="O992" s="95"/>
      <c r="P992" s="95"/>
      <c r="Q992" s="95"/>
      <c r="R992" s="67"/>
      <c r="S992" s="67"/>
      <c r="T992" s="67"/>
      <c r="U992" s="67"/>
      <c r="V992" s="95"/>
      <c r="W992" s="9"/>
      <c r="X992" s="53"/>
      <c r="Y992" s="53"/>
      <c r="Z992" s="53"/>
      <c r="AA992" s="53"/>
      <c r="AB992" s="53"/>
      <c r="AC992" s="53"/>
      <c r="AD992" s="55"/>
    </row>
    <row r="993" spans="1:30" s="6" customFormat="1" ht="93.6" customHeight="1" x14ac:dyDescent="0.25">
      <c r="A993" s="51">
        <f>IF(OR(D993=0,D993=""),"",COUNTA($D$471:D993))</f>
        <v>481</v>
      </c>
      <c r="B993" s="9" t="s">
        <v>1912</v>
      </c>
      <c r="C993" s="11" t="s">
        <v>318</v>
      </c>
      <c r="D993" s="16">
        <v>1967</v>
      </c>
      <c r="E993" s="95">
        <v>408.1</v>
      </c>
      <c r="F993" s="95">
        <v>362.5</v>
      </c>
      <c r="G993" s="95">
        <v>45.6</v>
      </c>
      <c r="H993" s="9" t="s">
        <v>725</v>
      </c>
      <c r="I993" s="9"/>
      <c r="J993" s="9"/>
      <c r="K993" s="9"/>
      <c r="L993" s="95">
        <f t="shared" ref="L993:L999" si="217">677*E993</f>
        <v>276283.7</v>
      </c>
      <c r="M993" s="95"/>
      <c r="N993" s="95"/>
      <c r="O993" s="95">
        <f>668*E993</f>
        <v>272610.8</v>
      </c>
      <c r="P993" s="95">
        <f>556*E993</f>
        <v>226903.6</v>
      </c>
      <c r="Q993" s="95"/>
      <c r="R993" s="95">
        <f t="shared" ref="R993:R999" si="218">5074*E993</f>
        <v>2070699.4000000001</v>
      </c>
      <c r="S993" s="95"/>
      <c r="T993" s="95">
        <f t="shared" ref="T993:T999" si="219">4807*E993</f>
        <v>1961736.7000000002</v>
      </c>
      <c r="U993" s="95">
        <f t="shared" ref="U993:U999" si="220">130*E993</f>
        <v>53053</v>
      </c>
      <c r="V993" s="95"/>
      <c r="W993" s="95">
        <f t="shared" ref="W993:W999" si="221">(L993+M993+N993+O993+P993+Q993+R993+S993+T993+U993)*0.0214</f>
        <v>104031.54608</v>
      </c>
      <c r="X993" s="95">
        <f t="shared" ref="X993:X999" si="222">L993+M993+N993+O993+P993+Q993+R993+S993+T993+U993+V993+W993</f>
        <v>4965318.74608</v>
      </c>
      <c r="Y993" s="9" t="s">
        <v>2659</v>
      </c>
      <c r="Z993" s="16">
        <v>0</v>
      </c>
      <c r="AA993" s="16">
        <v>0</v>
      </c>
      <c r="AB993" s="16">
        <v>0</v>
      </c>
      <c r="AC993" s="53">
        <f t="shared" ref="AC993:AC999" si="223">X993-(Z993+AA993+AB993)</f>
        <v>4965318.74608</v>
      </c>
      <c r="AD993" s="55"/>
    </row>
    <row r="994" spans="1:30" s="6" customFormat="1" ht="93.75" customHeight="1" x14ac:dyDescent="0.25">
      <c r="A994" s="51">
        <f>IF(OR(D994=0,D994=""),"",COUNTA($D$471:D994))</f>
        <v>482</v>
      </c>
      <c r="B994" s="9" t="s">
        <v>1379</v>
      </c>
      <c r="C994" s="11" t="s">
        <v>319</v>
      </c>
      <c r="D994" s="16">
        <v>1967</v>
      </c>
      <c r="E994" s="95">
        <v>414.8</v>
      </c>
      <c r="F994" s="95">
        <v>393.2</v>
      </c>
      <c r="G994" s="95">
        <v>21.6</v>
      </c>
      <c r="H994" s="9" t="s">
        <v>725</v>
      </c>
      <c r="I994" s="9"/>
      <c r="J994" s="9"/>
      <c r="K994" s="9"/>
      <c r="L994" s="95">
        <f t="shared" si="217"/>
        <v>280819.60000000003</v>
      </c>
      <c r="M994" s="95"/>
      <c r="N994" s="95"/>
      <c r="O994" s="95"/>
      <c r="P994" s="95"/>
      <c r="Q994" s="95"/>
      <c r="R994" s="95">
        <f t="shared" si="218"/>
        <v>2104695.2000000002</v>
      </c>
      <c r="S994" s="95"/>
      <c r="T994" s="95">
        <f t="shared" si="219"/>
        <v>1993943.6</v>
      </c>
      <c r="U994" s="95">
        <f t="shared" si="220"/>
        <v>53924</v>
      </c>
      <c r="V994" s="95"/>
      <c r="W994" s="95">
        <f t="shared" si="221"/>
        <v>94874.383360000007</v>
      </c>
      <c r="X994" s="95">
        <f t="shared" si="222"/>
        <v>4528256.7833600007</v>
      </c>
      <c r="Y994" s="9" t="s">
        <v>2659</v>
      </c>
      <c r="Z994" s="16">
        <v>0</v>
      </c>
      <c r="AA994" s="16">
        <v>0</v>
      </c>
      <c r="AB994" s="16">
        <v>0</v>
      </c>
      <c r="AC994" s="53">
        <f t="shared" si="223"/>
        <v>4528256.7833600007</v>
      </c>
      <c r="AD994" s="55"/>
    </row>
    <row r="995" spans="1:30" s="6" customFormat="1" ht="93.75" customHeight="1" x14ac:dyDescent="0.25">
      <c r="A995" s="51">
        <f>IF(OR(D995=0,D995=""),"",COUNTA($D$471:D995))</f>
        <v>483</v>
      </c>
      <c r="B995" s="9" t="s">
        <v>1381</v>
      </c>
      <c r="C995" s="11" t="s">
        <v>397</v>
      </c>
      <c r="D995" s="16">
        <v>1969</v>
      </c>
      <c r="E995" s="95">
        <v>774.1</v>
      </c>
      <c r="F995" s="95">
        <v>716</v>
      </c>
      <c r="G995" s="95">
        <v>58.1</v>
      </c>
      <c r="H995" s="9" t="s">
        <v>725</v>
      </c>
      <c r="I995" s="9"/>
      <c r="J995" s="9"/>
      <c r="K995" s="9"/>
      <c r="L995" s="95">
        <f t="shared" si="217"/>
        <v>524065.7</v>
      </c>
      <c r="M995" s="95"/>
      <c r="N995" s="95"/>
      <c r="O995" s="95"/>
      <c r="P995" s="95"/>
      <c r="Q995" s="95"/>
      <c r="R995" s="95">
        <f t="shared" si="218"/>
        <v>3927783.4</v>
      </c>
      <c r="S995" s="95"/>
      <c r="T995" s="95">
        <f t="shared" si="219"/>
        <v>3721098.7</v>
      </c>
      <c r="U995" s="95">
        <f t="shared" si="220"/>
        <v>100633</v>
      </c>
      <c r="V995" s="95"/>
      <c r="W995" s="95">
        <f t="shared" si="221"/>
        <v>177054.62912</v>
      </c>
      <c r="X995" s="95">
        <f t="shared" si="222"/>
        <v>8450635.4291200005</v>
      </c>
      <c r="Y995" s="9" t="s">
        <v>2659</v>
      </c>
      <c r="Z995" s="16">
        <v>0</v>
      </c>
      <c r="AA995" s="16">
        <v>0</v>
      </c>
      <c r="AB995" s="16">
        <v>0</v>
      </c>
      <c r="AC995" s="53">
        <f t="shared" si="223"/>
        <v>8450635.4291200005</v>
      </c>
      <c r="AD995" s="55"/>
    </row>
    <row r="996" spans="1:30" s="6" customFormat="1" ht="93.75" customHeight="1" x14ac:dyDescent="0.25">
      <c r="A996" s="51">
        <f>IF(OR(D996=0,D996=""),"",COUNTA($D$471:D996))</f>
        <v>484</v>
      </c>
      <c r="B996" s="9" t="s">
        <v>1380</v>
      </c>
      <c r="C996" s="66" t="s">
        <v>463</v>
      </c>
      <c r="D996" s="69">
        <v>1970</v>
      </c>
      <c r="E996" s="67">
        <v>687.3</v>
      </c>
      <c r="F996" s="67">
        <v>636.9</v>
      </c>
      <c r="G996" s="67">
        <v>50.4</v>
      </c>
      <c r="H996" s="9" t="s">
        <v>725</v>
      </c>
      <c r="I996" s="74"/>
      <c r="J996" s="74"/>
      <c r="K996" s="9"/>
      <c r="L996" s="95">
        <f t="shared" si="217"/>
        <v>465302.1</v>
      </c>
      <c r="M996" s="95"/>
      <c r="N996" s="95"/>
      <c r="O996" s="95"/>
      <c r="P996" s="95"/>
      <c r="Q996" s="95"/>
      <c r="R996" s="95">
        <f t="shared" si="218"/>
        <v>3487360.1999999997</v>
      </c>
      <c r="S996" s="67"/>
      <c r="T996" s="95">
        <f t="shared" si="219"/>
        <v>3303851.0999999996</v>
      </c>
      <c r="U996" s="95">
        <f t="shared" si="220"/>
        <v>89349</v>
      </c>
      <c r="V996" s="95"/>
      <c r="W996" s="95">
        <f t="shared" si="221"/>
        <v>157201.45535999999</v>
      </c>
      <c r="X996" s="95">
        <f t="shared" si="222"/>
        <v>7503063.8553599995</v>
      </c>
      <c r="Y996" s="9" t="s">
        <v>2659</v>
      </c>
      <c r="Z996" s="16">
        <v>0</v>
      </c>
      <c r="AA996" s="16">
        <v>0</v>
      </c>
      <c r="AB996" s="16">
        <v>0</v>
      </c>
      <c r="AC996" s="53">
        <f t="shared" si="223"/>
        <v>7503063.8553599995</v>
      </c>
      <c r="AD996" s="55"/>
    </row>
    <row r="997" spans="1:30" s="6" customFormat="1" ht="93.75" customHeight="1" x14ac:dyDescent="0.25">
      <c r="A997" s="51">
        <f>IF(OR(D997=0,D997=""),"",COUNTA($D$471:D997))</f>
        <v>485</v>
      </c>
      <c r="B997" s="9" t="s">
        <v>1382</v>
      </c>
      <c r="C997" s="66" t="s">
        <v>464</v>
      </c>
      <c r="D997" s="69">
        <v>1970</v>
      </c>
      <c r="E997" s="67">
        <v>666</v>
      </c>
      <c r="F997" s="67">
        <v>600.4</v>
      </c>
      <c r="G997" s="67">
        <v>48.8</v>
      </c>
      <c r="H997" s="9" t="s">
        <v>725</v>
      </c>
      <c r="I997" s="74"/>
      <c r="J997" s="74"/>
      <c r="K997" s="9"/>
      <c r="L997" s="95">
        <f t="shared" si="217"/>
        <v>450882</v>
      </c>
      <c r="M997" s="95"/>
      <c r="N997" s="95"/>
      <c r="O997" s="95">
        <f>668*E997</f>
        <v>444888</v>
      </c>
      <c r="P997" s="95">
        <f>556*E997</f>
        <v>370296</v>
      </c>
      <c r="Q997" s="95"/>
      <c r="R997" s="95">
        <f t="shared" si="218"/>
        <v>3379284</v>
      </c>
      <c r="S997" s="67"/>
      <c r="T997" s="95">
        <f t="shared" si="219"/>
        <v>3201462</v>
      </c>
      <c r="U997" s="95">
        <f t="shared" si="220"/>
        <v>86580</v>
      </c>
      <c r="V997" s="95"/>
      <c r="W997" s="95">
        <f t="shared" si="221"/>
        <v>169774.5888</v>
      </c>
      <c r="X997" s="95">
        <f t="shared" si="222"/>
        <v>8103166.5888</v>
      </c>
      <c r="Y997" s="9" t="s">
        <v>2659</v>
      </c>
      <c r="Z997" s="16">
        <v>0</v>
      </c>
      <c r="AA997" s="16">
        <v>0</v>
      </c>
      <c r="AB997" s="16">
        <v>0</v>
      </c>
      <c r="AC997" s="53">
        <f t="shared" si="223"/>
        <v>8103166.5888</v>
      </c>
      <c r="AD997" s="55"/>
    </row>
    <row r="998" spans="1:30" s="6" customFormat="1" ht="93.75" customHeight="1" x14ac:dyDescent="0.25">
      <c r="A998" s="51">
        <f>IF(OR(D998=0,D998=""),"",COUNTA($D$471:D998))</f>
        <v>486</v>
      </c>
      <c r="B998" s="9" t="s">
        <v>1383</v>
      </c>
      <c r="C998" s="66" t="s">
        <v>465</v>
      </c>
      <c r="D998" s="69">
        <v>1970</v>
      </c>
      <c r="E998" s="67">
        <v>771.5</v>
      </c>
      <c r="F998" s="67">
        <v>710.8</v>
      </c>
      <c r="G998" s="67">
        <v>60.7</v>
      </c>
      <c r="H998" s="9" t="s">
        <v>725</v>
      </c>
      <c r="I998" s="74"/>
      <c r="J998" s="74"/>
      <c r="K998" s="9"/>
      <c r="L998" s="95">
        <f t="shared" si="217"/>
        <v>522305.5</v>
      </c>
      <c r="M998" s="95"/>
      <c r="N998" s="95"/>
      <c r="O998" s="95">
        <f>668*E998</f>
        <v>515362</v>
      </c>
      <c r="P998" s="95">
        <f>556*E998</f>
        <v>428954</v>
      </c>
      <c r="Q998" s="95"/>
      <c r="R998" s="95">
        <f t="shared" si="218"/>
        <v>3914591</v>
      </c>
      <c r="S998" s="67"/>
      <c r="T998" s="95">
        <f t="shared" si="219"/>
        <v>3708600.5</v>
      </c>
      <c r="U998" s="95">
        <f t="shared" si="220"/>
        <v>100295</v>
      </c>
      <c r="V998" s="95"/>
      <c r="W998" s="95">
        <f t="shared" si="221"/>
        <v>196668.3112</v>
      </c>
      <c r="X998" s="95">
        <f t="shared" si="222"/>
        <v>9386776.3112000003</v>
      </c>
      <c r="Y998" s="9" t="s">
        <v>2659</v>
      </c>
      <c r="Z998" s="16">
        <v>0</v>
      </c>
      <c r="AA998" s="16">
        <v>0</v>
      </c>
      <c r="AB998" s="16">
        <v>0</v>
      </c>
      <c r="AC998" s="53">
        <f t="shared" si="223"/>
        <v>9386776.3112000003</v>
      </c>
      <c r="AD998" s="55"/>
    </row>
    <row r="999" spans="1:30" s="6" customFormat="1" ht="93.75" customHeight="1" x14ac:dyDescent="0.25">
      <c r="A999" s="51">
        <f>IF(OR(D999=0,D999=""),"",COUNTA($D$471:D999))</f>
        <v>487</v>
      </c>
      <c r="B999" s="9" t="s">
        <v>1385</v>
      </c>
      <c r="C999" s="66" t="s">
        <v>466</v>
      </c>
      <c r="D999" s="69">
        <v>1970</v>
      </c>
      <c r="E999" s="95">
        <v>492</v>
      </c>
      <c r="F999" s="95">
        <v>356.3</v>
      </c>
      <c r="G999" s="95">
        <v>135.69999999999999</v>
      </c>
      <c r="H999" s="9" t="s">
        <v>725</v>
      </c>
      <c r="I999" s="74"/>
      <c r="J999" s="74"/>
      <c r="K999" s="9"/>
      <c r="L999" s="95">
        <f t="shared" si="217"/>
        <v>333084</v>
      </c>
      <c r="M999" s="95">
        <f>3303*E999</f>
        <v>1625076</v>
      </c>
      <c r="N999" s="95"/>
      <c r="O999" s="95">
        <f>668*E999</f>
        <v>328656</v>
      </c>
      <c r="P999" s="95">
        <f>556*E999</f>
        <v>273552</v>
      </c>
      <c r="Q999" s="95"/>
      <c r="R999" s="95">
        <f t="shared" si="218"/>
        <v>2496408</v>
      </c>
      <c r="S999" s="95"/>
      <c r="T999" s="95">
        <f t="shared" si="219"/>
        <v>2365044</v>
      </c>
      <c r="U999" s="95">
        <f t="shared" si="220"/>
        <v>63960</v>
      </c>
      <c r="V999" s="95"/>
      <c r="W999" s="95">
        <f t="shared" si="221"/>
        <v>160195.69199999998</v>
      </c>
      <c r="X999" s="95">
        <f t="shared" si="222"/>
        <v>7645975.6919999998</v>
      </c>
      <c r="Y999" s="9" t="s">
        <v>2659</v>
      </c>
      <c r="Z999" s="16">
        <v>0</v>
      </c>
      <c r="AA999" s="16">
        <v>0</v>
      </c>
      <c r="AB999" s="16">
        <v>0</v>
      </c>
      <c r="AC999" s="53">
        <f t="shared" si="223"/>
        <v>7645975.6919999998</v>
      </c>
      <c r="AD999" s="55"/>
    </row>
    <row r="1000" spans="1:30" s="6" customFormat="1" ht="93.75" customHeight="1" x14ac:dyDescent="0.25">
      <c r="A1000" s="51" t="str">
        <f>IF(OR(D1000=0,D1000=""),"",COUNTA($D$471:D1000))</f>
        <v/>
      </c>
      <c r="B1000" s="51"/>
      <c r="C1000" s="66"/>
      <c r="D1000" s="69"/>
      <c r="E1000" s="54">
        <f>SUM(E993:E999)</f>
        <v>4213.8</v>
      </c>
      <c r="F1000" s="54">
        <f>SUM(F993:F999)</f>
        <v>3776.1000000000004</v>
      </c>
      <c r="G1000" s="54">
        <f>SUM(G993:G999)</f>
        <v>420.9</v>
      </c>
      <c r="H1000" s="68"/>
      <c r="I1000" s="74"/>
      <c r="J1000" s="74"/>
      <c r="K1000" s="9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"/>
      <c r="X1000" s="54">
        <f>SUM(X993:X999)</f>
        <v>50583193.405919999</v>
      </c>
      <c r="Y1000" s="54"/>
      <c r="Z1000" s="54">
        <v>0</v>
      </c>
      <c r="AA1000" s="56">
        <v>0</v>
      </c>
      <c r="AB1000" s="56">
        <v>0</v>
      </c>
      <c r="AC1000" s="54">
        <f>SUM(AC993:AC999)</f>
        <v>50583193.405919999</v>
      </c>
      <c r="AD1000" s="55"/>
    </row>
    <row r="1001" spans="1:30" s="6" customFormat="1" ht="93.75" customHeight="1" x14ac:dyDescent="0.25">
      <c r="A1001" s="51" t="str">
        <f>IF(OR(D1001=0,D1001=""),"",COUNTA($D$471:D1001))</f>
        <v/>
      </c>
      <c r="B1001" s="51"/>
      <c r="C1001" s="73" t="s">
        <v>2695</v>
      </c>
      <c r="D1001" s="69"/>
      <c r="E1001" s="95"/>
      <c r="F1001" s="95"/>
      <c r="G1001" s="95"/>
      <c r="H1001" s="68"/>
      <c r="I1001" s="74"/>
      <c r="J1001" s="74"/>
      <c r="K1001" s="9"/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"/>
      <c r="X1001" s="95"/>
      <c r="Y1001" s="95"/>
      <c r="Z1001" s="95"/>
      <c r="AA1001" s="95"/>
      <c r="AB1001" s="95"/>
      <c r="AC1001" s="95"/>
      <c r="AD1001" s="55"/>
    </row>
    <row r="1002" spans="1:30" s="6" customFormat="1" ht="93.75" customHeight="1" x14ac:dyDescent="0.25">
      <c r="A1002" s="51">
        <f>IF(OR(D1002=0,D1002=""),"",COUNTA($D$471:D1002))</f>
        <v>488</v>
      </c>
      <c r="B1002" s="9" t="s">
        <v>1421</v>
      </c>
      <c r="C1002" s="11" t="s">
        <v>320</v>
      </c>
      <c r="D1002" s="16">
        <v>1967</v>
      </c>
      <c r="E1002" s="95">
        <v>1296.9000000000001</v>
      </c>
      <c r="F1002" s="95">
        <v>547.1</v>
      </c>
      <c r="G1002" s="95">
        <v>113.4</v>
      </c>
      <c r="H1002" s="9" t="s">
        <v>727</v>
      </c>
      <c r="I1002" s="9"/>
      <c r="J1002" s="9"/>
      <c r="K1002" s="9"/>
      <c r="L1002" s="95">
        <f>677*E1002</f>
        <v>878001.3</v>
      </c>
      <c r="M1002" s="95">
        <f>3303*E1002</f>
        <v>4283660.7</v>
      </c>
      <c r="N1002" s="95"/>
      <c r="O1002" s="95">
        <f>668*E1002</f>
        <v>866329.20000000007</v>
      </c>
      <c r="P1002" s="95">
        <f>556*E1002</f>
        <v>721076.4</v>
      </c>
      <c r="Q1002" s="95"/>
      <c r="R1002" s="95">
        <f>5074*E1002</f>
        <v>6580470.6000000006</v>
      </c>
      <c r="S1002" s="95"/>
      <c r="T1002" s="95">
        <f>4807*E1002</f>
        <v>6234198.3000000007</v>
      </c>
      <c r="U1002" s="95">
        <f>130*E1002</f>
        <v>168597</v>
      </c>
      <c r="V1002" s="95"/>
      <c r="W1002" s="95">
        <f>(L1002+M1002+N1002+O1002+P1002+Q1002+R1002+S1002+T1002+U1002)*0.0214</f>
        <v>422271.93689999997</v>
      </c>
      <c r="X1002" s="95">
        <f t="shared" ref="X1002:X1033" si="224">L1002+M1002+N1002+O1002+P1002+Q1002+R1002+S1002+T1002+U1002+V1002+W1002</f>
        <v>20154605.436900001</v>
      </c>
      <c r="Y1002" s="9" t="s">
        <v>2659</v>
      </c>
      <c r="Z1002" s="16">
        <v>0</v>
      </c>
      <c r="AA1002" s="16">
        <v>0</v>
      </c>
      <c r="AB1002" s="16">
        <v>0</v>
      </c>
      <c r="AC1002" s="53">
        <f t="shared" ref="AC1002:AC1033" si="225">X1002-(Z1002+AA1002+AB1002)</f>
        <v>20154605.436900001</v>
      </c>
      <c r="AD1002" s="55"/>
    </row>
    <row r="1003" spans="1:30" s="6" customFormat="1" ht="93.75" customHeight="1" x14ac:dyDescent="0.25">
      <c r="A1003" s="51">
        <f>IF(OR(D1003=0,D1003=""),"",COUNTA($D$471:D1003))</f>
        <v>489</v>
      </c>
      <c r="B1003" s="9" t="s">
        <v>2548</v>
      </c>
      <c r="C1003" s="11" t="s">
        <v>2549</v>
      </c>
      <c r="D1003" s="16">
        <v>1988</v>
      </c>
      <c r="E1003" s="95">
        <v>1365.5</v>
      </c>
      <c r="F1003" s="95">
        <v>526.5</v>
      </c>
      <c r="G1003" s="95">
        <v>0</v>
      </c>
      <c r="H1003" s="9" t="s">
        <v>725</v>
      </c>
      <c r="I1003" s="9"/>
      <c r="J1003" s="9"/>
      <c r="K1003" s="9"/>
      <c r="L1003" s="95"/>
      <c r="M1003" s="95"/>
      <c r="N1003" s="95">
        <f>430*E1003</f>
        <v>587165</v>
      </c>
      <c r="O1003" s="95"/>
      <c r="P1003" s="95"/>
      <c r="Q1003" s="95"/>
      <c r="R1003" s="95"/>
      <c r="S1003" s="95"/>
      <c r="T1003" s="95"/>
      <c r="U1003" s="95"/>
      <c r="V1003" s="95">
        <f>34*E1003</f>
        <v>46427</v>
      </c>
      <c r="W1003" s="95"/>
      <c r="X1003" s="95">
        <f t="shared" si="224"/>
        <v>633592</v>
      </c>
      <c r="Y1003" s="9" t="s">
        <v>2659</v>
      </c>
      <c r="Z1003" s="16">
        <v>0</v>
      </c>
      <c r="AA1003" s="16">
        <v>0</v>
      </c>
      <c r="AB1003" s="16">
        <v>0</v>
      </c>
      <c r="AC1003" s="53">
        <f t="shared" si="225"/>
        <v>633592</v>
      </c>
      <c r="AD1003" s="55"/>
    </row>
    <row r="1004" spans="1:30" s="6" customFormat="1" ht="93.75" customHeight="1" x14ac:dyDescent="0.25">
      <c r="A1004" s="51">
        <f>IF(OR(D1004=0,D1004=""),"",COUNTA($D$471:D1004))</f>
        <v>490</v>
      </c>
      <c r="B1004" s="9" t="s">
        <v>2550</v>
      </c>
      <c r="C1004" s="11" t="s">
        <v>2551</v>
      </c>
      <c r="D1004" s="16">
        <v>1991</v>
      </c>
      <c r="E1004" s="95">
        <v>1947.2</v>
      </c>
      <c r="F1004" s="95">
        <v>1245.5</v>
      </c>
      <c r="G1004" s="95">
        <v>0</v>
      </c>
      <c r="H1004" s="9" t="s">
        <v>727</v>
      </c>
      <c r="I1004" s="9"/>
      <c r="J1004" s="9"/>
      <c r="K1004" s="9"/>
      <c r="L1004" s="95"/>
      <c r="M1004" s="95"/>
      <c r="N1004" s="95">
        <f>430*E1004</f>
        <v>837296</v>
      </c>
      <c r="O1004" s="95"/>
      <c r="P1004" s="95"/>
      <c r="Q1004" s="95"/>
      <c r="R1004" s="95"/>
      <c r="S1004" s="95"/>
      <c r="T1004" s="95"/>
      <c r="U1004" s="95"/>
      <c r="V1004" s="95">
        <f>34*E1004</f>
        <v>66204.800000000003</v>
      </c>
      <c r="W1004" s="95"/>
      <c r="X1004" s="95">
        <f t="shared" si="224"/>
        <v>903500.80000000005</v>
      </c>
      <c r="Y1004" s="9" t="s">
        <v>2659</v>
      </c>
      <c r="Z1004" s="16">
        <v>0</v>
      </c>
      <c r="AA1004" s="16">
        <v>0</v>
      </c>
      <c r="AB1004" s="16">
        <v>0</v>
      </c>
      <c r="AC1004" s="53">
        <f t="shared" si="225"/>
        <v>903500.80000000005</v>
      </c>
      <c r="AD1004" s="55"/>
    </row>
    <row r="1005" spans="1:30" s="6" customFormat="1" ht="93.75" customHeight="1" x14ac:dyDescent="0.25">
      <c r="A1005" s="51">
        <f>IF(OR(D1005=0,D1005=""),"",COUNTA($D$471:D1005))</f>
        <v>491</v>
      </c>
      <c r="B1005" s="9" t="s">
        <v>2174</v>
      </c>
      <c r="C1005" s="11" t="s">
        <v>1969</v>
      </c>
      <c r="D1005" s="16">
        <v>1975</v>
      </c>
      <c r="E1005" s="95">
        <v>1155.9000000000001</v>
      </c>
      <c r="F1005" s="95">
        <v>1067.4000000000001</v>
      </c>
      <c r="G1005" s="95">
        <v>88.5</v>
      </c>
      <c r="H1005" s="9" t="s">
        <v>725</v>
      </c>
      <c r="I1005" s="9"/>
      <c r="J1005" s="9"/>
      <c r="K1005" s="9"/>
      <c r="L1005" s="95"/>
      <c r="M1005" s="95"/>
      <c r="N1005" s="95">
        <f>430*E1005</f>
        <v>497037.00000000006</v>
      </c>
      <c r="O1005" s="95"/>
      <c r="P1005" s="95"/>
      <c r="Q1005" s="95"/>
      <c r="R1005" s="95"/>
      <c r="S1005" s="95"/>
      <c r="T1005" s="95"/>
      <c r="U1005" s="95"/>
      <c r="V1005" s="95">
        <f>34*E1005</f>
        <v>39300.600000000006</v>
      </c>
      <c r="W1005" s="95"/>
      <c r="X1005" s="95">
        <f t="shared" si="224"/>
        <v>536337.60000000009</v>
      </c>
      <c r="Y1005" s="9" t="s">
        <v>2659</v>
      </c>
      <c r="Z1005" s="16">
        <v>0</v>
      </c>
      <c r="AA1005" s="16">
        <v>0</v>
      </c>
      <c r="AB1005" s="16">
        <v>0</v>
      </c>
      <c r="AC1005" s="53">
        <f t="shared" si="225"/>
        <v>536337.60000000009</v>
      </c>
      <c r="AD1005" s="55"/>
    </row>
    <row r="1006" spans="1:30" s="6" customFormat="1" ht="93.75" customHeight="1" x14ac:dyDescent="0.25">
      <c r="A1006" s="51">
        <f>IF(OR(D1006=0,D1006=""),"",COUNTA($D$471:D1006))</f>
        <v>492</v>
      </c>
      <c r="B1006" s="9" t="s">
        <v>2552</v>
      </c>
      <c r="C1006" s="11" t="s">
        <v>2553</v>
      </c>
      <c r="D1006" s="16">
        <v>1992</v>
      </c>
      <c r="E1006" s="95">
        <v>1312.3</v>
      </c>
      <c r="F1006" s="95">
        <v>1038.5999999999999</v>
      </c>
      <c r="G1006" s="95">
        <v>1038.5999999999999</v>
      </c>
      <c r="H1006" s="9" t="s">
        <v>727</v>
      </c>
      <c r="I1006" s="9"/>
      <c r="J1006" s="9"/>
      <c r="K1006" s="9"/>
      <c r="L1006" s="95"/>
      <c r="M1006" s="95"/>
      <c r="N1006" s="95">
        <f>430*E1006</f>
        <v>564289</v>
      </c>
      <c r="O1006" s="95"/>
      <c r="P1006" s="95"/>
      <c r="Q1006" s="95"/>
      <c r="R1006" s="95"/>
      <c r="S1006" s="95"/>
      <c r="T1006" s="95"/>
      <c r="U1006" s="95"/>
      <c r="V1006" s="95">
        <f>34*E1006</f>
        <v>44618.2</v>
      </c>
      <c r="W1006" s="95"/>
      <c r="X1006" s="95">
        <f t="shared" si="224"/>
        <v>608907.19999999995</v>
      </c>
      <c r="Y1006" s="9" t="s">
        <v>2659</v>
      </c>
      <c r="Z1006" s="16">
        <v>0</v>
      </c>
      <c r="AA1006" s="16">
        <v>0</v>
      </c>
      <c r="AB1006" s="16">
        <v>0</v>
      </c>
      <c r="AC1006" s="53">
        <f t="shared" si="225"/>
        <v>608907.19999999995</v>
      </c>
      <c r="AD1006" s="55"/>
    </row>
    <row r="1007" spans="1:30" s="7" customFormat="1" ht="93.75" customHeight="1" x14ac:dyDescent="0.25">
      <c r="A1007" s="51">
        <f>IF(OR(D1007=0,D1007=""),"",COUNTA($D$471:D1007))</f>
        <v>493</v>
      </c>
      <c r="B1007" s="9" t="s">
        <v>1393</v>
      </c>
      <c r="C1007" s="11" t="s">
        <v>351</v>
      </c>
      <c r="D1007" s="16">
        <v>1968</v>
      </c>
      <c r="E1007" s="95">
        <v>274</v>
      </c>
      <c r="F1007" s="95">
        <v>129.19999999999999</v>
      </c>
      <c r="G1007" s="95">
        <v>129.19999999999999</v>
      </c>
      <c r="H1007" s="9" t="s">
        <v>725</v>
      </c>
      <c r="I1007" s="14"/>
      <c r="J1007" s="14"/>
      <c r="K1007" s="9"/>
      <c r="L1007" s="95">
        <f>677*E1007</f>
        <v>185498</v>
      </c>
      <c r="M1007" s="95">
        <f>3303*E1007</f>
        <v>905022</v>
      </c>
      <c r="N1007" s="95"/>
      <c r="O1007" s="95">
        <f>668*E1007</f>
        <v>183032</v>
      </c>
      <c r="P1007" s="95">
        <f>556*E1007</f>
        <v>152344</v>
      </c>
      <c r="Q1007" s="95"/>
      <c r="R1007" s="95">
        <f>5074*E1007</f>
        <v>1390276</v>
      </c>
      <c r="S1007" s="95"/>
      <c r="T1007" s="95">
        <f>4807*E1007</f>
        <v>1317118</v>
      </c>
      <c r="U1007" s="95">
        <f>130*E1007</f>
        <v>35620</v>
      </c>
      <c r="V1007" s="95"/>
      <c r="W1007" s="95">
        <f>(L1007+M1007+N1007+O1007+P1007+Q1007+R1007+S1007+T1007+U1007)*0.0214</f>
        <v>89214.673999999999</v>
      </c>
      <c r="X1007" s="95">
        <f t="shared" si="224"/>
        <v>4258124.6739999996</v>
      </c>
      <c r="Y1007" s="9" t="s">
        <v>2659</v>
      </c>
      <c r="Z1007" s="16">
        <v>0</v>
      </c>
      <c r="AA1007" s="16">
        <v>0</v>
      </c>
      <c r="AB1007" s="16">
        <v>0</v>
      </c>
      <c r="AC1007" s="53">
        <f t="shared" si="225"/>
        <v>4258124.6739999996</v>
      </c>
    </row>
    <row r="1008" spans="1:30" s="7" customFormat="1" ht="93.75" customHeight="1" x14ac:dyDescent="0.25">
      <c r="A1008" s="51">
        <f>IF(OR(D1008=0,D1008=""),"",COUNTA($D$471:D1008))</f>
        <v>494</v>
      </c>
      <c r="B1008" s="9" t="s">
        <v>2401</v>
      </c>
      <c r="C1008" s="11" t="s">
        <v>2223</v>
      </c>
      <c r="D1008" s="16">
        <v>1917</v>
      </c>
      <c r="E1008" s="95">
        <v>2540.88</v>
      </c>
      <c r="F1008" s="95">
        <v>255.7</v>
      </c>
      <c r="G1008" s="95">
        <v>1062.2</v>
      </c>
      <c r="H1008" s="9" t="s">
        <v>739</v>
      </c>
      <c r="I1008" s="14"/>
      <c r="J1008" s="14"/>
      <c r="K1008" s="9"/>
      <c r="L1008" s="95"/>
      <c r="M1008" s="95"/>
      <c r="N1008" s="95"/>
      <c r="O1008" s="95"/>
      <c r="P1008" s="95"/>
      <c r="Q1008" s="95"/>
      <c r="R1008" s="95">
        <f>9276*E1008</f>
        <v>23569202.880000003</v>
      </c>
      <c r="S1008" s="95"/>
      <c r="T1008" s="95">
        <f>8187*E1008</f>
        <v>20802184.560000002</v>
      </c>
      <c r="U1008" s="95"/>
      <c r="V1008" s="95">
        <f>743*E1008</f>
        <v>1887873.84</v>
      </c>
      <c r="W1008" s="95"/>
      <c r="X1008" s="95">
        <f t="shared" si="224"/>
        <v>46259261.280000009</v>
      </c>
      <c r="Y1008" s="9" t="s">
        <v>2659</v>
      </c>
      <c r="Z1008" s="16">
        <v>0</v>
      </c>
      <c r="AA1008" s="16">
        <v>0</v>
      </c>
      <c r="AB1008" s="16">
        <v>0</v>
      </c>
      <c r="AC1008" s="53">
        <f t="shared" si="225"/>
        <v>46259261.280000009</v>
      </c>
    </row>
    <row r="1009" spans="1:37" s="6" customFormat="1" ht="93.75" customHeight="1" x14ac:dyDescent="0.25">
      <c r="A1009" s="51">
        <f>IF(OR(D1009=0,D1009=""),"",COUNTA($D$471:D1009))</f>
        <v>495</v>
      </c>
      <c r="B1009" s="9" t="s">
        <v>2402</v>
      </c>
      <c r="C1009" s="11" t="s">
        <v>111</v>
      </c>
      <c r="D1009" s="16">
        <v>1968</v>
      </c>
      <c r="E1009" s="95">
        <v>718.6</v>
      </c>
      <c r="F1009" s="95">
        <v>476.8</v>
      </c>
      <c r="G1009" s="95">
        <v>58.8</v>
      </c>
      <c r="H1009" s="9" t="s">
        <v>725</v>
      </c>
      <c r="I1009" s="9"/>
      <c r="J1009" s="9"/>
      <c r="K1009" s="9"/>
      <c r="L1009" s="95">
        <f>677*E1009</f>
        <v>486492.2</v>
      </c>
      <c r="M1009" s="95">
        <f>3303*E1009</f>
        <v>2373535.8000000003</v>
      </c>
      <c r="N1009" s="95">
        <f>430*E1009</f>
        <v>308998</v>
      </c>
      <c r="O1009" s="95">
        <f>668*E1009</f>
        <v>480024.8</v>
      </c>
      <c r="P1009" s="95">
        <f>556*E1009</f>
        <v>399541.60000000003</v>
      </c>
      <c r="Q1009" s="95"/>
      <c r="R1009" s="95">
        <f>5074*E1009</f>
        <v>3646176.4</v>
      </c>
      <c r="S1009" s="95"/>
      <c r="T1009" s="95">
        <f>4807*E1009</f>
        <v>3454310.2</v>
      </c>
      <c r="U1009" s="95">
        <f>130*E1009</f>
        <v>93418</v>
      </c>
      <c r="V1009" s="95">
        <f>34*E1009</f>
        <v>24432.400000000001</v>
      </c>
      <c r="W1009" s="95">
        <f>(L1009+M1009+N1009+O1009+P1009+Q1009+R1009+S1009+T1009+U1009)*0.0214</f>
        <v>240589.43579999998</v>
      </c>
      <c r="X1009" s="95">
        <f t="shared" si="224"/>
        <v>11507518.8358</v>
      </c>
      <c r="Y1009" s="9" t="s">
        <v>2659</v>
      </c>
      <c r="Z1009" s="16">
        <v>0</v>
      </c>
      <c r="AA1009" s="16">
        <v>0</v>
      </c>
      <c r="AB1009" s="16">
        <v>0</v>
      </c>
      <c r="AC1009" s="53">
        <f t="shared" si="225"/>
        <v>11507518.8358</v>
      </c>
      <c r="AD1009" s="55"/>
    </row>
    <row r="1010" spans="1:37" s="81" customFormat="1" ht="93.75" customHeight="1" x14ac:dyDescent="0.25">
      <c r="A1010" s="51">
        <f>IF(OR(D1010=0,D1010=""),"",COUNTA($D$471:D1010))</f>
        <v>496</v>
      </c>
      <c r="B1010" s="9" t="s">
        <v>2153</v>
      </c>
      <c r="C1010" s="11" t="s">
        <v>1948</v>
      </c>
      <c r="D1010" s="9">
        <v>1979</v>
      </c>
      <c r="E1010" s="95">
        <v>701</v>
      </c>
      <c r="F1010" s="95">
        <v>424.1</v>
      </c>
      <c r="G1010" s="95">
        <v>64.5</v>
      </c>
      <c r="H1010" s="9" t="s">
        <v>725</v>
      </c>
      <c r="I1010" s="11"/>
      <c r="J1010" s="11"/>
      <c r="K1010" s="11"/>
      <c r="L1010" s="11"/>
      <c r="M1010" s="11"/>
      <c r="N1010" s="95">
        <f>430*E1010</f>
        <v>301430</v>
      </c>
      <c r="O1010" s="11"/>
      <c r="P1010" s="11"/>
      <c r="Q1010" s="11"/>
      <c r="R1010" s="11"/>
      <c r="S1010" s="11"/>
      <c r="T1010" s="11"/>
      <c r="U1010" s="11"/>
      <c r="V1010" s="95">
        <f>34*E1010</f>
        <v>23834</v>
      </c>
      <c r="W1010" s="11"/>
      <c r="X1010" s="95">
        <f t="shared" si="224"/>
        <v>325264</v>
      </c>
      <c r="Y1010" s="9" t="s">
        <v>2659</v>
      </c>
      <c r="Z1010" s="16">
        <v>0</v>
      </c>
      <c r="AA1010" s="16">
        <v>0</v>
      </c>
      <c r="AB1010" s="16">
        <v>0</v>
      </c>
      <c r="AC1010" s="53">
        <f t="shared" si="225"/>
        <v>325264</v>
      </c>
      <c r="AD1010" s="80"/>
      <c r="AE1010" s="80"/>
      <c r="AF1010" s="80"/>
      <c r="AG1010" s="80"/>
      <c r="AH1010" s="80"/>
      <c r="AI1010" s="80"/>
      <c r="AJ1010" s="80"/>
      <c r="AK1010" s="80"/>
    </row>
    <row r="1011" spans="1:37" s="81" customFormat="1" ht="93.75" customHeight="1" x14ac:dyDescent="0.25">
      <c r="A1011" s="51">
        <f>IF(OR(D1011=0,D1011=""),"",COUNTA($D$471:D1011))</f>
        <v>497</v>
      </c>
      <c r="B1011" s="9" t="s">
        <v>2506</v>
      </c>
      <c r="C1011" s="11" t="s">
        <v>2481</v>
      </c>
      <c r="D1011" s="9">
        <v>1993</v>
      </c>
      <c r="E1011" s="95">
        <v>3386.5</v>
      </c>
      <c r="F1011" s="95">
        <v>1719.8</v>
      </c>
      <c r="G1011" s="95">
        <v>1719.8</v>
      </c>
      <c r="H1011" s="9" t="s">
        <v>729</v>
      </c>
      <c r="I1011" s="11"/>
      <c r="J1011" s="11"/>
      <c r="K1011" s="11"/>
      <c r="L1011" s="11"/>
      <c r="M1011" s="11"/>
      <c r="N1011" s="95"/>
      <c r="O1011" s="11"/>
      <c r="P1011" s="11"/>
      <c r="Q1011" s="11"/>
      <c r="R1011" s="95">
        <f>2338*E1011</f>
        <v>7917637</v>
      </c>
      <c r="S1011" s="11"/>
      <c r="T1011" s="95">
        <f>2771*E1011</f>
        <v>9383991.5</v>
      </c>
      <c r="U1011" s="11"/>
      <c r="V1011" s="95"/>
      <c r="W1011" s="11"/>
      <c r="X1011" s="95">
        <f t="shared" si="224"/>
        <v>17301628.5</v>
      </c>
      <c r="Y1011" s="9" t="s">
        <v>2659</v>
      </c>
      <c r="Z1011" s="16">
        <v>0</v>
      </c>
      <c r="AA1011" s="16">
        <v>0</v>
      </c>
      <c r="AB1011" s="16">
        <v>0</v>
      </c>
      <c r="AC1011" s="53">
        <f t="shared" si="225"/>
        <v>17301628.5</v>
      </c>
      <c r="AD1011" s="80"/>
      <c r="AE1011" s="80"/>
      <c r="AF1011" s="80"/>
      <c r="AG1011" s="80"/>
      <c r="AH1011" s="80"/>
      <c r="AI1011" s="80"/>
      <c r="AJ1011" s="80"/>
      <c r="AK1011" s="80"/>
    </row>
    <row r="1012" spans="1:37" s="81" customFormat="1" ht="93.75" customHeight="1" x14ac:dyDescent="0.25">
      <c r="A1012" s="51">
        <f>IF(OR(D1012=0,D1012=""),"",COUNTA($D$471:D1012))</f>
        <v>498</v>
      </c>
      <c r="B1012" s="9" t="s">
        <v>1887</v>
      </c>
      <c r="C1012" s="11" t="s">
        <v>1839</v>
      </c>
      <c r="D1012" s="9">
        <v>1961</v>
      </c>
      <c r="E1012" s="95">
        <v>657.3</v>
      </c>
      <c r="F1012" s="95">
        <v>418.2</v>
      </c>
      <c r="G1012" s="95">
        <v>67.2</v>
      </c>
      <c r="H1012" s="9" t="s">
        <v>725</v>
      </c>
      <c r="I1012" s="11"/>
      <c r="J1012" s="11"/>
      <c r="K1012" s="11"/>
      <c r="L1012" s="11"/>
      <c r="M1012" s="11"/>
      <c r="N1012" s="95"/>
      <c r="O1012" s="11"/>
      <c r="P1012" s="11"/>
      <c r="Q1012" s="11"/>
      <c r="R1012" s="95"/>
      <c r="S1012" s="11"/>
      <c r="T1012" s="95">
        <f>4807*E1012</f>
        <v>3159641.0999999996</v>
      </c>
      <c r="U1012" s="11"/>
      <c r="V1012" s="95"/>
      <c r="W1012" s="11"/>
      <c r="X1012" s="95">
        <f t="shared" si="224"/>
        <v>3159641.0999999996</v>
      </c>
      <c r="Y1012" s="9" t="s">
        <v>2659</v>
      </c>
      <c r="Z1012" s="16">
        <v>0</v>
      </c>
      <c r="AA1012" s="16">
        <v>0</v>
      </c>
      <c r="AB1012" s="16">
        <v>0</v>
      </c>
      <c r="AC1012" s="53">
        <f t="shared" si="225"/>
        <v>3159641.0999999996</v>
      </c>
      <c r="AD1012" s="80"/>
      <c r="AE1012" s="80"/>
      <c r="AF1012" s="80"/>
      <c r="AG1012" s="80"/>
      <c r="AH1012" s="80"/>
      <c r="AI1012" s="80"/>
      <c r="AJ1012" s="80"/>
      <c r="AK1012" s="80"/>
    </row>
    <row r="1013" spans="1:37" s="81" customFormat="1" ht="93.75" customHeight="1" x14ac:dyDescent="0.25">
      <c r="A1013" s="51">
        <f>IF(OR(D1013=0,D1013=""),"",COUNTA($D$471:D1013))</f>
        <v>499</v>
      </c>
      <c r="B1013" s="9" t="s">
        <v>2154</v>
      </c>
      <c r="C1013" s="11" t="s">
        <v>1949</v>
      </c>
      <c r="D1013" s="9">
        <v>1982</v>
      </c>
      <c r="E1013" s="95">
        <v>836</v>
      </c>
      <c r="F1013" s="95">
        <v>432.8</v>
      </c>
      <c r="G1013" s="95">
        <v>514.5</v>
      </c>
      <c r="H1013" s="9" t="s">
        <v>725</v>
      </c>
      <c r="I1013" s="11"/>
      <c r="J1013" s="11"/>
      <c r="K1013" s="11"/>
      <c r="L1013" s="11"/>
      <c r="M1013" s="11"/>
      <c r="N1013" s="95">
        <f t="shared" ref="N1013:N1018" si="226">430*E1013</f>
        <v>359480</v>
      </c>
      <c r="O1013" s="11"/>
      <c r="P1013" s="11"/>
      <c r="Q1013" s="11"/>
      <c r="R1013" s="11"/>
      <c r="S1013" s="11"/>
      <c r="T1013" s="11"/>
      <c r="U1013" s="11"/>
      <c r="V1013" s="95">
        <f t="shared" ref="V1013:V1018" si="227">34*E1013</f>
        <v>28424</v>
      </c>
      <c r="W1013" s="11"/>
      <c r="X1013" s="95">
        <f t="shared" si="224"/>
        <v>387904</v>
      </c>
      <c r="Y1013" s="9" t="s">
        <v>2659</v>
      </c>
      <c r="Z1013" s="16">
        <v>0</v>
      </c>
      <c r="AA1013" s="16">
        <v>0</v>
      </c>
      <c r="AB1013" s="16">
        <v>0</v>
      </c>
      <c r="AC1013" s="53">
        <f t="shared" si="225"/>
        <v>387904</v>
      </c>
      <c r="AD1013" s="80"/>
      <c r="AE1013" s="80"/>
      <c r="AF1013" s="80"/>
      <c r="AG1013" s="80"/>
      <c r="AH1013" s="80"/>
      <c r="AI1013" s="80"/>
      <c r="AJ1013" s="80"/>
      <c r="AK1013" s="80"/>
    </row>
    <row r="1014" spans="1:37" s="81" customFormat="1" ht="93.75" customHeight="1" x14ac:dyDescent="0.25">
      <c r="A1014" s="51">
        <f>IF(OR(D1014=0,D1014=""),"",COUNTA($D$471:D1014))</f>
        <v>500</v>
      </c>
      <c r="B1014" s="9" t="s">
        <v>2155</v>
      </c>
      <c r="C1014" s="11" t="s">
        <v>1950</v>
      </c>
      <c r="D1014" s="9">
        <v>1990</v>
      </c>
      <c r="E1014" s="95">
        <v>1279.2</v>
      </c>
      <c r="F1014" s="95">
        <v>696.6</v>
      </c>
      <c r="G1014" s="95">
        <v>598.20000000000005</v>
      </c>
      <c r="H1014" s="9" t="s">
        <v>727</v>
      </c>
      <c r="I1014" s="11"/>
      <c r="J1014" s="11"/>
      <c r="K1014" s="11"/>
      <c r="L1014" s="11"/>
      <c r="M1014" s="11"/>
      <c r="N1014" s="95">
        <f t="shared" si="226"/>
        <v>550056</v>
      </c>
      <c r="O1014" s="11"/>
      <c r="P1014" s="11"/>
      <c r="Q1014" s="11"/>
      <c r="R1014" s="11"/>
      <c r="S1014" s="11"/>
      <c r="T1014" s="11"/>
      <c r="U1014" s="11"/>
      <c r="V1014" s="95">
        <f t="shared" si="227"/>
        <v>43492.800000000003</v>
      </c>
      <c r="W1014" s="11"/>
      <c r="X1014" s="95">
        <f t="shared" si="224"/>
        <v>593548.80000000005</v>
      </c>
      <c r="Y1014" s="9" t="s">
        <v>2659</v>
      </c>
      <c r="Z1014" s="16">
        <v>0</v>
      </c>
      <c r="AA1014" s="16">
        <v>0</v>
      </c>
      <c r="AB1014" s="16">
        <v>0</v>
      </c>
      <c r="AC1014" s="53">
        <f t="shared" si="225"/>
        <v>593548.80000000005</v>
      </c>
      <c r="AD1014" s="80"/>
      <c r="AE1014" s="80"/>
      <c r="AF1014" s="80"/>
      <c r="AG1014" s="80"/>
      <c r="AH1014" s="80"/>
      <c r="AI1014" s="80"/>
      <c r="AJ1014" s="80"/>
      <c r="AK1014" s="80"/>
    </row>
    <row r="1015" spans="1:37" s="81" customFormat="1" ht="93.75" customHeight="1" x14ac:dyDescent="0.25">
      <c r="A1015" s="51">
        <f>IF(OR(D1015=0,D1015=""),"",COUNTA($D$471:D1015))</f>
        <v>501</v>
      </c>
      <c r="B1015" s="9" t="s">
        <v>2156</v>
      </c>
      <c r="C1015" s="11" t="s">
        <v>1951</v>
      </c>
      <c r="D1015" s="16">
        <v>1980</v>
      </c>
      <c r="E1015" s="95">
        <v>820.7</v>
      </c>
      <c r="F1015" s="95">
        <v>475.4</v>
      </c>
      <c r="G1015" s="95">
        <v>80.7</v>
      </c>
      <c r="H1015" s="9" t="s">
        <v>725</v>
      </c>
      <c r="I1015" s="9"/>
      <c r="J1015" s="9"/>
      <c r="K1015" s="9"/>
      <c r="L1015" s="95"/>
      <c r="M1015" s="95"/>
      <c r="N1015" s="95">
        <f t="shared" si="226"/>
        <v>352901</v>
      </c>
      <c r="O1015" s="95"/>
      <c r="P1015" s="95"/>
      <c r="Q1015" s="95"/>
      <c r="R1015" s="95"/>
      <c r="S1015" s="95"/>
      <c r="T1015" s="95"/>
      <c r="U1015" s="95"/>
      <c r="V1015" s="95">
        <f t="shared" si="227"/>
        <v>27903.800000000003</v>
      </c>
      <c r="W1015" s="95"/>
      <c r="X1015" s="95">
        <f t="shared" si="224"/>
        <v>380804.8</v>
      </c>
      <c r="Y1015" s="9" t="s">
        <v>2659</v>
      </c>
      <c r="Z1015" s="16">
        <v>0</v>
      </c>
      <c r="AA1015" s="16">
        <v>0</v>
      </c>
      <c r="AB1015" s="16">
        <v>0</v>
      </c>
      <c r="AC1015" s="53">
        <f t="shared" si="225"/>
        <v>380804.8</v>
      </c>
      <c r="AD1015" s="82"/>
    </row>
    <row r="1016" spans="1:37" s="81" customFormat="1" ht="93.75" customHeight="1" x14ac:dyDescent="0.25">
      <c r="A1016" s="51">
        <f>IF(OR(D1016=0,D1016=""),"",COUNTA($D$471:D1016))</f>
        <v>502</v>
      </c>
      <c r="B1016" s="9" t="s">
        <v>1822</v>
      </c>
      <c r="C1016" s="11" t="s">
        <v>1568</v>
      </c>
      <c r="D1016" s="16">
        <v>1990</v>
      </c>
      <c r="E1016" s="95">
        <v>5358</v>
      </c>
      <c r="F1016" s="95">
        <v>490.9</v>
      </c>
      <c r="G1016" s="95">
        <v>697</v>
      </c>
      <c r="H1016" s="9" t="s">
        <v>725</v>
      </c>
      <c r="I1016" s="9"/>
      <c r="J1016" s="9"/>
      <c r="K1016" s="9"/>
      <c r="L1016" s="95"/>
      <c r="M1016" s="95"/>
      <c r="N1016" s="95">
        <f t="shared" si="226"/>
        <v>2303940</v>
      </c>
      <c r="O1016" s="95"/>
      <c r="P1016" s="95"/>
      <c r="Q1016" s="95"/>
      <c r="R1016" s="95"/>
      <c r="S1016" s="95"/>
      <c r="T1016" s="95"/>
      <c r="U1016" s="95"/>
      <c r="V1016" s="95">
        <f t="shared" si="227"/>
        <v>182172</v>
      </c>
      <c r="W1016" s="95"/>
      <c r="X1016" s="95">
        <f t="shared" si="224"/>
        <v>2486112</v>
      </c>
      <c r="Y1016" s="9" t="s">
        <v>2659</v>
      </c>
      <c r="Z1016" s="16">
        <v>0</v>
      </c>
      <c r="AA1016" s="16">
        <v>0</v>
      </c>
      <c r="AB1016" s="16">
        <v>0</v>
      </c>
      <c r="AC1016" s="53">
        <f t="shared" si="225"/>
        <v>2486112</v>
      </c>
      <c r="AD1016" s="82"/>
    </row>
    <row r="1017" spans="1:37" s="81" customFormat="1" ht="93.75" customHeight="1" x14ac:dyDescent="0.25">
      <c r="A1017" s="51">
        <f>IF(OR(D1017=0,D1017=""),"",COUNTA($D$471:D1017))</f>
        <v>503</v>
      </c>
      <c r="B1017" s="9" t="s">
        <v>2157</v>
      </c>
      <c r="C1017" s="11" t="s">
        <v>1952</v>
      </c>
      <c r="D1017" s="16">
        <v>2000</v>
      </c>
      <c r="E1017" s="95">
        <v>1317.8</v>
      </c>
      <c r="F1017" s="95">
        <v>704.3</v>
      </c>
      <c r="G1017" s="95">
        <v>792.5</v>
      </c>
      <c r="H1017" s="9" t="s">
        <v>727</v>
      </c>
      <c r="I1017" s="9"/>
      <c r="J1017" s="9"/>
      <c r="K1017" s="9"/>
      <c r="L1017" s="95"/>
      <c r="M1017" s="95"/>
      <c r="N1017" s="95">
        <f t="shared" si="226"/>
        <v>566654</v>
      </c>
      <c r="O1017" s="95"/>
      <c r="P1017" s="95"/>
      <c r="Q1017" s="95"/>
      <c r="R1017" s="95"/>
      <c r="S1017" s="95"/>
      <c r="T1017" s="95"/>
      <c r="U1017" s="95"/>
      <c r="V1017" s="95">
        <f t="shared" si="227"/>
        <v>44805.2</v>
      </c>
      <c r="W1017" s="95"/>
      <c r="X1017" s="95">
        <f t="shared" si="224"/>
        <v>611459.19999999995</v>
      </c>
      <c r="Y1017" s="9" t="s">
        <v>2659</v>
      </c>
      <c r="Z1017" s="16">
        <v>0</v>
      </c>
      <c r="AA1017" s="16">
        <v>0</v>
      </c>
      <c r="AB1017" s="16">
        <v>0</v>
      </c>
      <c r="AC1017" s="53">
        <f t="shared" si="225"/>
        <v>611459.19999999995</v>
      </c>
      <c r="AD1017" s="82"/>
    </row>
    <row r="1018" spans="1:37" s="81" customFormat="1" ht="93.75" customHeight="1" x14ac:dyDescent="0.25">
      <c r="A1018" s="51">
        <f>IF(OR(D1018=0,D1018=""),"",COUNTA($D$471:D1018))</f>
        <v>504</v>
      </c>
      <c r="B1018" s="9" t="s">
        <v>2158</v>
      </c>
      <c r="C1018" s="11" t="s">
        <v>1953</v>
      </c>
      <c r="D1018" s="16">
        <v>1981</v>
      </c>
      <c r="E1018" s="95">
        <v>743.3</v>
      </c>
      <c r="F1018" s="95">
        <v>434.9</v>
      </c>
      <c r="G1018" s="95">
        <v>0</v>
      </c>
      <c r="H1018" s="9" t="s">
        <v>725</v>
      </c>
      <c r="I1018" s="9"/>
      <c r="J1018" s="9"/>
      <c r="K1018" s="9"/>
      <c r="L1018" s="95"/>
      <c r="M1018" s="95"/>
      <c r="N1018" s="95">
        <f t="shared" si="226"/>
        <v>319619</v>
      </c>
      <c r="O1018" s="95"/>
      <c r="P1018" s="95"/>
      <c r="Q1018" s="95"/>
      <c r="R1018" s="95"/>
      <c r="S1018" s="95"/>
      <c r="T1018" s="95"/>
      <c r="U1018" s="95"/>
      <c r="V1018" s="95">
        <f t="shared" si="227"/>
        <v>25272.199999999997</v>
      </c>
      <c r="W1018" s="95"/>
      <c r="X1018" s="95">
        <f t="shared" si="224"/>
        <v>344891.2</v>
      </c>
      <c r="Y1018" s="9" t="s">
        <v>2659</v>
      </c>
      <c r="Z1018" s="16">
        <v>0</v>
      </c>
      <c r="AA1018" s="16">
        <v>0</v>
      </c>
      <c r="AB1018" s="16">
        <v>0</v>
      </c>
      <c r="AC1018" s="53">
        <f t="shared" si="225"/>
        <v>344891.2</v>
      </c>
      <c r="AD1018" s="82"/>
    </row>
    <row r="1019" spans="1:37" s="81" customFormat="1" ht="93.75" customHeight="1" x14ac:dyDescent="0.25">
      <c r="A1019" s="51">
        <f>IF(OR(D1019=0,D1019=""),"",COUNTA($D$471:D1019))</f>
        <v>505</v>
      </c>
      <c r="B1019" s="9" t="s">
        <v>2159</v>
      </c>
      <c r="C1019" s="11" t="s">
        <v>1954</v>
      </c>
      <c r="D1019" s="9">
        <v>1978</v>
      </c>
      <c r="E1019" s="95">
        <v>15759</v>
      </c>
      <c r="F1019" s="95">
        <v>2145.4</v>
      </c>
      <c r="G1019" s="95">
        <v>292.7</v>
      </c>
      <c r="H1019" s="9" t="s">
        <v>729</v>
      </c>
      <c r="I1019" s="11"/>
      <c r="J1019" s="11"/>
      <c r="K1019" s="11"/>
      <c r="L1019" s="11"/>
      <c r="M1019" s="11"/>
      <c r="N1019" s="95">
        <f>484*E1019</f>
        <v>7627356</v>
      </c>
      <c r="O1019" s="11"/>
      <c r="P1019" s="11"/>
      <c r="Q1019" s="11"/>
      <c r="R1019" s="11"/>
      <c r="S1019" s="11"/>
      <c r="T1019" s="11"/>
      <c r="U1019" s="11"/>
      <c r="V1019" s="95">
        <f>35*E1019</f>
        <v>551565</v>
      </c>
      <c r="W1019" s="11"/>
      <c r="X1019" s="95">
        <f t="shared" si="224"/>
        <v>8178921</v>
      </c>
      <c r="Y1019" s="9" t="s">
        <v>2659</v>
      </c>
      <c r="Z1019" s="16">
        <v>0</v>
      </c>
      <c r="AA1019" s="16">
        <v>0</v>
      </c>
      <c r="AB1019" s="16">
        <v>0</v>
      </c>
      <c r="AC1019" s="53">
        <f t="shared" si="225"/>
        <v>8178921</v>
      </c>
      <c r="AD1019" s="80"/>
      <c r="AE1019" s="80"/>
      <c r="AF1019" s="80"/>
      <c r="AG1019" s="80"/>
      <c r="AH1019" s="80"/>
      <c r="AI1019" s="80"/>
      <c r="AJ1019" s="80"/>
      <c r="AK1019" s="80"/>
    </row>
    <row r="1020" spans="1:37" s="81" customFormat="1" ht="93.75" customHeight="1" x14ac:dyDescent="0.25">
      <c r="A1020" s="51">
        <f>IF(OR(D1020=0,D1020=""),"",COUNTA($D$471:D1020))</f>
        <v>506</v>
      </c>
      <c r="B1020" s="9" t="s">
        <v>2160</v>
      </c>
      <c r="C1020" s="11" t="s">
        <v>1955</v>
      </c>
      <c r="D1020" s="9">
        <v>1979</v>
      </c>
      <c r="E1020" s="95">
        <v>1636</v>
      </c>
      <c r="F1020" s="95">
        <v>1110.3</v>
      </c>
      <c r="G1020" s="95">
        <v>90.7</v>
      </c>
      <c r="H1020" s="9" t="s">
        <v>739</v>
      </c>
      <c r="I1020" s="11"/>
      <c r="J1020" s="11"/>
      <c r="K1020" s="11"/>
      <c r="L1020" s="11"/>
      <c r="M1020" s="11"/>
      <c r="N1020" s="95">
        <f>484*E1020</f>
        <v>791824</v>
      </c>
      <c r="O1020" s="11"/>
      <c r="P1020" s="11"/>
      <c r="Q1020" s="11"/>
      <c r="R1020" s="11"/>
      <c r="S1020" s="11"/>
      <c r="T1020" s="11"/>
      <c r="U1020" s="11"/>
      <c r="V1020" s="95">
        <f>35*E1020</f>
        <v>57260</v>
      </c>
      <c r="W1020" s="11"/>
      <c r="X1020" s="95">
        <f t="shared" si="224"/>
        <v>849084</v>
      </c>
      <c r="Y1020" s="9" t="s">
        <v>2659</v>
      </c>
      <c r="Z1020" s="16">
        <v>0</v>
      </c>
      <c r="AA1020" s="16">
        <v>0</v>
      </c>
      <c r="AB1020" s="16">
        <v>0</v>
      </c>
      <c r="AC1020" s="53">
        <f t="shared" si="225"/>
        <v>849084</v>
      </c>
      <c r="AD1020" s="80"/>
      <c r="AE1020" s="80"/>
      <c r="AF1020" s="80"/>
      <c r="AG1020" s="80"/>
      <c r="AH1020" s="80"/>
      <c r="AI1020" s="80"/>
      <c r="AJ1020" s="80"/>
      <c r="AK1020" s="80"/>
    </row>
    <row r="1021" spans="1:37" s="81" customFormat="1" ht="93.75" customHeight="1" x14ac:dyDescent="0.25">
      <c r="A1021" s="51">
        <f>IF(OR(D1021=0,D1021=""),"",COUNTA($D$471:D1021))</f>
        <v>507</v>
      </c>
      <c r="B1021" s="9" t="s">
        <v>2161</v>
      </c>
      <c r="C1021" s="11" t="s">
        <v>1956</v>
      </c>
      <c r="D1021" s="16">
        <v>1983</v>
      </c>
      <c r="E1021" s="95">
        <v>2729.2</v>
      </c>
      <c r="F1021" s="95">
        <v>1682</v>
      </c>
      <c r="G1021" s="95">
        <v>1324.9</v>
      </c>
      <c r="H1021" s="9" t="s">
        <v>729</v>
      </c>
      <c r="I1021" s="9"/>
      <c r="J1021" s="9"/>
      <c r="K1021" s="9"/>
      <c r="L1021" s="95"/>
      <c r="M1021" s="95"/>
      <c r="N1021" s="95">
        <f>484*E1021</f>
        <v>1320932.7999999998</v>
      </c>
      <c r="O1021" s="95"/>
      <c r="P1021" s="95"/>
      <c r="Q1021" s="95"/>
      <c r="R1021" s="95"/>
      <c r="S1021" s="95"/>
      <c r="T1021" s="95"/>
      <c r="U1021" s="95"/>
      <c r="V1021" s="95">
        <f>35*E1021</f>
        <v>95522</v>
      </c>
      <c r="W1021" s="95"/>
      <c r="X1021" s="95">
        <f t="shared" si="224"/>
        <v>1416454.7999999998</v>
      </c>
      <c r="Y1021" s="9" t="s">
        <v>2659</v>
      </c>
      <c r="Z1021" s="16">
        <v>0</v>
      </c>
      <c r="AA1021" s="16">
        <v>0</v>
      </c>
      <c r="AB1021" s="16">
        <v>0</v>
      </c>
      <c r="AC1021" s="53">
        <f t="shared" si="225"/>
        <v>1416454.7999999998</v>
      </c>
      <c r="AD1021" s="82"/>
    </row>
    <row r="1022" spans="1:37" s="81" customFormat="1" ht="93.75" customHeight="1" x14ac:dyDescent="0.25">
      <c r="A1022" s="51">
        <f>IF(OR(D1022=0,D1022=""),"",COUNTA($D$471:D1022))</f>
        <v>508</v>
      </c>
      <c r="B1022" s="9" t="s">
        <v>2162</v>
      </c>
      <c r="C1022" s="11" t="s">
        <v>1957</v>
      </c>
      <c r="D1022" s="16">
        <v>1977</v>
      </c>
      <c r="E1022" s="95">
        <v>713.8</v>
      </c>
      <c r="F1022" s="95">
        <v>478.9</v>
      </c>
      <c r="G1022" s="95">
        <v>60.5</v>
      </c>
      <c r="H1022" s="9" t="s">
        <v>725</v>
      </c>
      <c r="I1022" s="9"/>
      <c r="J1022" s="9"/>
      <c r="K1022" s="9"/>
      <c r="L1022" s="95"/>
      <c r="M1022" s="95"/>
      <c r="N1022" s="95">
        <f t="shared" ref="N1022:N1038" si="228">430*E1022</f>
        <v>306934</v>
      </c>
      <c r="O1022" s="95"/>
      <c r="P1022" s="95"/>
      <c r="Q1022" s="95"/>
      <c r="R1022" s="95"/>
      <c r="S1022" s="95"/>
      <c r="T1022" s="95"/>
      <c r="U1022" s="95"/>
      <c r="V1022" s="95">
        <f t="shared" ref="V1022:V1038" si="229">34*E1022</f>
        <v>24269.199999999997</v>
      </c>
      <c r="W1022" s="95"/>
      <c r="X1022" s="95">
        <f t="shared" si="224"/>
        <v>331203.20000000001</v>
      </c>
      <c r="Y1022" s="9" t="s">
        <v>2659</v>
      </c>
      <c r="Z1022" s="16">
        <v>0</v>
      </c>
      <c r="AA1022" s="16">
        <v>0</v>
      </c>
      <c r="AB1022" s="16">
        <v>0</v>
      </c>
      <c r="AC1022" s="53">
        <f t="shared" si="225"/>
        <v>331203.20000000001</v>
      </c>
      <c r="AD1022" s="82"/>
    </row>
    <row r="1023" spans="1:37" s="81" customFormat="1" ht="93.75" customHeight="1" x14ac:dyDescent="0.25">
      <c r="A1023" s="51">
        <f>IF(OR(D1023=0,D1023=""),"",COUNTA($D$471:D1023))</f>
        <v>509</v>
      </c>
      <c r="B1023" s="9" t="s">
        <v>2163</v>
      </c>
      <c r="C1023" s="11" t="s">
        <v>1958</v>
      </c>
      <c r="D1023" s="16">
        <v>1985</v>
      </c>
      <c r="E1023" s="95">
        <v>1790.9</v>
      </c>
      <c r="F1023" s="95">
        <v>1016.7</v>
      </c>
      <c r="G1023" s="95">
        <v>0</v>
      </c>
      <c r="H1023" s="9" t="s">
        <v>727</v>
      </c>
      <c r="I1023" s="9"/>
      <c r="J1023" s="9"/>
      <c r="K1023" s="9"/>
      <c r="L1023" s="95"/>
      <c r="M1023" s="95"/>
      <c r="N1023" s="95">
        <f t="shared" si="228"/>
        <v>770087</v>
      </c>
      <c r="O1023" s="95"/>
      <c r="P1023" s="95"/>
      <c r="Q1023" s="95"/>
      <c r="R1023" s="95"/>
      <c r="S1023" s="95"/>
      <c r="T1023" s="95"/>
      <c r="U1023" s="95"/>
      <c r="V1023" s="95">
        <f t="shared" si="229"/>
        <v>60890.600000000006</v>
      </c>
      <c r="W1023" s="95"/>
      <c r="X1023" s="95">
        <f t="shared" si="224"/>
        <v>830977.6</v>
      </c>
      <c r="Y1023" s="9" t="s">
        <v>2659</v>
      </c>
      <c r="Z1023" s="16">
        <v>0</v>
      </c>
      <c r="AA1023" s="16">
        <v>0</v>
      </c>
      <c r="AB1023" s="16">
        <v>0</v>
      </c>
      <c r="AC1023" s="53">
        <f t="shared" si="225"/>
        <v>830977.6</v>
      </c>
      <c r="AD1023" s="82"/>
    </row>
    <row r="1024" spans="1:37" s="81" customFormat="1" ht="93.75" customHeight="1" x14ac:dyDescent="0.25">
      <c r="A1024" s="51">
        <f>IF(OR(D1024=0,D1024=""),"",COUNTA($D$471:D1024))</f>
        <v>510</v>
      </c>
      <c r="B1024" s="9" t="s">
        <v>2164</v>
      </c>
      <c r="C1024" s="11" t="s">
        <v>1959</v>
      </c>
      <c r="D1024" s="16">
        <v>1981</v>
      </c>
      <c r="E1024" s="95">
        <v>626</v>
      </c>
      <c r="F1024" s="95">
        <v>557.79999999999995</v>
      </c>
      <c r="G1024" s="95">
        <v>68.2</v>
      </c>
      <c r="H1024" s="9" t="s">
        <v>725</v>
      </c>
      <c r="I1024" s="9"/>
      <c r="J1024" s="9"/>
      <c r="K1024" s="9"/>
      <c r="L1024" s="95"/>
      <c r="M1024" s="95"/>
      <c r="N1024" s="95">
        <f t="shared" si="228"/>
        <v>269180</v>
      </c>
      <c r="O1024" s="95"/>
      <c r="P1024" s="95"/>
      <c r="Q1024" s="95"/>
      <c r="R1024" s="95"/>
      <c r="S1024" s="95"/>
      <c r="T1024" s="95"/>
      <c r="U1024" s="95"/>
      <c r="V1024" s="95">
        <f t="shared" si="229"/>
        <v>21284</v>
      </c>
      <c r="W1024" s="95"/>
      <c r="X1024" s="95">
        <f t="shared" si="224"/>
        <v>290464</v>
      </c>
      <c r="Y1024" s="9" t="s">
        <v>2659</v>
      </c>
      <c r="Z1024" s="16">
        <v>0</v>
      </c>
      <c r="AA1024" s="16">
        <v>0</v>
      </c>
      <c r="AB1024" s="16">
        <v>0</v>
      </c>
      <c r="AC1024" s="53">
        <f t="shared" si="225"/>
        <v>290464</v>
      </c>
      <c r="AD1024" s="82"/>
    </row>
    <row r="1025" spans="1:37" s="81" customFormat="1" ht="93.75" customHeight="1" x14ac:dyDescent="0.25">
      <c r="A1025" s="51">
        <f>IF(OR(D1025=0,D1025=""),"",COUNTA($D$471:D1025))</f>
        <v>511</v>
      </c>
      <c r="B1025" s="9" t="s">
        <v>1402</v>
      </c>
      <c r="C1025" s="11" t="s">
        <v>113</v>
      </c>
      <c r="D1025" s="9">
        <v>1971</v>
      </c>
      <c r="E1025" s="95">
        <v>704.4</v>
      </c>
      <c r="F1025" s="95">
        <v>457.3</v>
      </c>
      <c r="G1025" s="95">
        <v>57</v>
      </c>
      <c r="H1025" s="9" t="s">
        <v>725</v>
      </c>
      <c r="I1025" s="11"/>
      <c r="J1025" s="11"/>
      <c r="K1025" s="11"/>
      <c r="L1025" s="11"/>
      <c r="M1025" s="11"/>
      <c r="N1025" s="95">
        <f t="shared" si="228"/>
        <v>302892</v>
      </c>
      <c r="O1025" s="11"/>
      <c r="P1025" s="11"/>
      <c r="Q1025" s="11"/>
      <c r="R1025" s="11"/>
      <c r="S1025" s="11"/>
      <c r="T1025" s="11"/>
      <c r="U1025" s="11"/>
      <c r="V1025" s="95">
        <f t="shared" si="229"/>
        <v>23949.599999999999</v>
      </c>
      <c r="W1025" s="11"/>
      <c r="X1025" s="95">
        <f t="shared" si="224"/>
        <v>326841.59999999998</v>
      </c>
      <c r="Y1025" s="9" t="s">
        <v>2659</v>
      </c>
      <c r="Z1025" s="16">
        <v>0</v>
      </c>
      <c r="AA1025" s="16">
        <v>0</v>
      </c>
      <c r="AB1025" s="16">
        <v>0</v>
      </c>
      <c r="AC1025" s="53">
        <f t="shared" si="225"/>
        <v>326841.59999999998</v>
      </c>
      <c r="AD1025" s="80"/>
      <c r="AE1025" s="80"/>
      <c r="AF1025" s="80"/>
      <c r="AG1025" s="80"/>
      <c r="AH1025" s="80"/>
      <c r="AI1025" s="80"/>
      <c r="AJ1025" s="80"/>
      <c r="AK1025" s="80"/>
    </row>
    <row r="1026" spans="1:37" s="81" customFormat="1" ht="93.75" customHeight="1" x14ac:dyDescent="0.25">
      <c r="A1026" s="51">
        <f>IF(OR(D1026=0,D1026=""),"",COUNTA($D$471:D1026))</f>
        <v>512</v>
      </c>
      <c r="B1026" s="9" t="s">
        <v>1403</v>
      </c>
      <c r="C1026" s="11" t="s">
        <v>114</v>
      </c>
      <c r="D1026" s="9">
        <v>1971</v>
      </c>
      <c r="E1026" s="95">
        <v>715.6</v>
      </c>
      <c r="F1026" s="95">
        <v>463.3</v>
      </c>
      <c r="G1026" s="95">
        <v>59</v>
      </c>
      <c r="H1026" s="9" t="s">
        <v>725</v>
      </c>
      <c r="I1026" s="11"/>
      <c r="J1026" s="11"/>
      <c r="K1026" s="11"/>
      <c r="L1026" s="11"/>
      <c r="M1026" s="11"/>
      <c r="N1026" s="95">
        <f t="shared" si="228"/>
        <v>307708</v>
      </c>
      <c r="O1026" s="11"/>
      <c r="P1026" s="11"/>
      <c r="Q1026" s="11"/>
      <c r="R1026" s="11"/>
      <c r="S1026" s="11"/>
      <c r="T1026" s="11"/>
      <c r="U1026" s="11"/>
      <c r="V1026" s="95">
        <f t="shared" si="229"/>
        <v>24330.400000000001</v>
      </c>
      <c r="W1026" s="11"/>
      <c r="X1026" s="95">
        <f t="shared" si="224"/>
        <v>332038.40000000002</v>
      </c>
      <c r="Y1026" s="9" t="s">
        <v>2659</v>
      </c>
      <c r="Z1026" s="16">
        <v>0</v>
      </c>
      <c r="AA1026" s="16">
        <v>0</v>
      </c>
      <c r="AB1026" s="16">
        <v>0</v>
      </c>
      <c r="AC1026" s="53">
        <f t="shared" si="225"/>
        <v>332038.40000000002</v>
      </c>
      <c r="AD1026" s="80"/>
      <c r="AE1026" s="80"/>
      <c r="AF1026" s="80"/>
      <c r="AG1026" s="80"/>
      <c r="AH1026" s="80"/>
      <c r="AI1026" s="80"/>
      <c r="AJ1026" s="80"/>
      <c r="AK1026" s="80"/>
    </row>
    <row r="1027" spans="1:37" s="81" customFormat="1" ht="93.75" customHeight="1" x14ac:dyDescent="0.25">
      <c r="A1027" s="51">
        <f>IF(OR(D1027=0,D1027=""),"",COUNTA($D$471:D1027))</f>
        <v>513</v>
      </c>
      <c r="B1027" s="9" t="s">
        <v>1404</v>
      </c>
      <c r="C1027" s="11" t="s">
        <v>115</v>
      </c>
      <c r="D1027" s="16">
        <v>1973</v>
      </c>
      <c r="E1027" s="95">
        <v>703.2</v>
      </c>
      <c r="F1027" s="95">
        <v>448</v>
      </c>
      <c r="G1027" s="95">
        <v>31.8</v>
      </c>
      <c r="H1027" s="9" t="s">
        <v>725</v>
      </c>
      <c r="I1027" s="9"/>
      <c r="J1027" s="9"/>
      <c r="K1027" s="9"/>
      <c r="L1027" s="95"/>
      <c r="M1027" s="95"/>
      <c r="N1027" s="95">
        <f t="shared" si="228"/>
        <v>302376</v>
      </c>
      <c r="O1027" s="95"/>
      <c r="P1027" s="95"/>
      <c r="Q1027" s="95"/>
      <c r="R1027" s="95"/>
      <c r="S1027" s="95"/>
      <c r="T1027" s="95"/>
      <c r="U1027" s="95"/>
      <c r="V1027" s="95">
        <f t="shared" si="229"/>
        <v>23908.800000000003</v>
      </c>
      <c r="W1027" s="95"/>
      <c r="X1027" s="95">
        <f t="shared" si="224"/>
        <v>326284.79999999999</v>
      </c>
      <c r="Y1027" s="9" t="s">
        <v>2659</v>
      </c>
      <c r="Z1027" s="16">
        <v>0</v>
      </c>
      <c r="AA1027" s="16">
        <v>0</v>
      </c>
      <c r="AB1027" s="16">
        <v>0</v>
      </c>
      <c r="AC1027" s="53">
        <f t="shared" si="225"/>
        <v>326284.79999999999</v>
      </c>
      <c r="AD1027" s="82"/>
    </row>
    <row r="1028" spans="1:37" s="81" customFormat="1" ht="93.75" customHeight="1" x14ac:dyDescent="0.25">
      <c r="A1028" s="51">
        <f>IF(OR(D1028=0,D1028=""),"",COUNTA($D$471:D1028))</f>
        <v>514</v>
      </c>
      <c r="B1028" s="9" t="s">
        <v>1405</v>
      </c>
      <c r="C1028" s="11" t="s">
        <v>116</v>
      </c>
      <c r="D1028" s="16">
        <v>1972</v>
      </c>
      <c r="E1028" s="95">
        <v>726.4</v>
      </c>
      <c r="F1028" s="95">
        <v>480.8</v>
      </c>
      <c r="G1028" s="95">
        <v>58.9</v>
      </c>
      <c r="H1028" s="9" t="s">
        <v>725</v>
      </c>
      <c r="I1028" s="9"/>
      <c r="J1028" s="9"/>
      <c r="K1028" s="9"/>
      <c r="L1028" s="95"/>
      <c r="M1028" s="95"/>
      <c r="N1028" s="95">
        <f t="shared" si="228"/>
        <v>312352</v>
      </c>
      <c r="O1028" s="95"/>
      <c r="P1028" s="95"/>
      <c r="Q1028" s="95"/>
      <c r="R1028" s="95"/>
      <c r="S1028" s="95"/>
      <c r="T1028" s="95"/>
      <c r="U1028" s="95"/>
      <c r="V1028" s="95">
        <f t="shared" si="229"/>
        <v>24697.599999999999</v>
      </c>
      <c r="W1028" s="95"/>
      <c r="X1028" s="95">
        <f t="shared" si="224"/>
        <v>337049.59999999998</v>
      </c>
      <c r="Y1028" s="9" t="s">
        <v>2659</v>
      </c>
      <c r="Z1028" s="16">
        <v>0</v>
      </c>
      <c r="AA1028" s="16">
        <v>0</v>
      </c>
      <c r="AB1028" s="16">
        <v>0</v>
      </c>
      <c r="AC1028" s="53">
        <f t="shared" si="225"/>
        <v>337049.59999999998</v>
      </c>
      <c r="AD1028" s="82"/>
    </row>
    <row r="1029" spans="1:37" s="81" customFormat="1" ht="93.75" customHeight="1" x14ac:dyDescent="0.25">
      <c r="A1029" s="51">
        <f>IF(OR(D1029=0,D1029=""),"",COUNTA($D$471:D1029))</f>
        <v>515</v>
      </c>
      <c r="B1029" s="9" t="s">
        <v>2165</v>
      </c>
      <c r="C1029" s="11" t="s">
        <v>1960</v>
      </c>
      <c r="D1029" s="16">
        <v>1974</v>
      </c>
      <c r="E1029" s="95">
        <v>559.1</v>
      </c>
      <c r="F1029" s="95">
        <v>344.7</v>
      </c>
      <c r="G1029" s="95">
        <v>67.599999999999994</v>
      </c>
      <c r="H1029" s="9" t="s">
        <v>725</v>
      </c>
      <c r="I1029" s="9"/>
      <c r="J1029" s="9"/>
      <c r="K1029" s="9"/>
      <c r="L1029" s="95"/>
      <c r="M1029" s="95"/>
      <c r="N1029" s="95">
        <f t="shared" si="228"/>
        <v>240413</v>
      </c>
      <c r="O1029" s="95"/>
      <c r="P1029" s="95"/>
      <c r="Q1029" s="95"/>
      <c r="R1029" s="95"/>
      <c r="S1029" s="95"/>
      <c r="T1029" s="95"/>
      <c r="U1029" s="95"/>
      <c r="V1029" s="95">
        <f t="shared" si="229"/>
        <v>19009.400000000001</v>
      </c>
      <c r="W1029" s="95"/>
      <c r="X1029" s="95">
        <f t="shared" si="224"/>
        <v>259422.4</v>
      </c>
      <c r="Y1029" s="9" t="s">
        <v>2659</v>
      </c>
      <c r="Z1029" s="16">
        <v>0</v>
      </c>
      <c r="AA1029" s="16">
        <v>0</v>
      </c>
      <c r="AB1029" s="16">
        <v>0</v>
      </c>
      <c r="AC1029" s="53">
        <f t="shared" si="225"/>
        <v>259422.4</v>
      </c>
      <c r="AD1029" s="82"/>
    </row>
    <row r="1030" spans="1:37" s="81" customFormat="1" ht="93.75" customHeight="1" x14ac:dyDescent="0.25">
      <c r="A1030" s="51">
        <f>IF(OR(D1030=0,D1030=""),"",COUNTA($D$471:D1030))</f>
        <v>516</v>
      </c>
      <c r="B1030" s="9" t="s">
        <v>2166</v>
      </c>
      <c r="C1030" s="11" t="s">
        <v>1961</v>
      </c>
      <c r="D1030" s="16">
        <v>1983</v>
      </c>
      <c r="E1030" s="95">
        <v>1283</v>
      </c>
      <c r="F1030" s="95">
        <v>570.20000000000005</v>
      </c>
      <c r="G1030" s="95">
        <v>0</v>
      </c>
      <c r="H1030" s="9" t="s">
        <v>727</v>
      </c>
      <c r="I1030" s="9"/>
      <c r="J1030" s="9"/>
      <c r="K1030" s="9"/>
      <c r="L1030" s="95"/>
      <c r="M1030" s="95"/>
      <c r="N1030" s="95">
        <f t="shared" si="228"/>
        <v>551690</v>
      </c>
      <c r="O1030" s="95"/>
      <c r="P1030" s="95"/>
      <c r="Q1030" s="95"/>
      <c r="R1030" s="95"/>
      <c r="S1030" s="95"/>
      <c r="T1030" s="95"/>
      <c r="U1030" s="95"/>
      <c r="V1030" s="95">
        <f t="shared" si="229"/>
        <v>43622</v>
      </c>
      <c r="W1030" s="95"/>
      <c r="X1030" s="95">
        <f t="shared" si="224"/>
        <v>595312</v>
      </c>
      <c r="Y1030" s="9" t="s">
        <v>2659</v>
      </c>
      <c r="Z1030" s="16">
        <v>0</v>
      </c>
      <c r="AA1030" s="16">
        <v>0</v>
      </c>
      <c r="AB1030" s="16">
        <v>0</v>
      </c>
      <c r="AC1030" s="53">
        <f t="shared" si="225"/>
        <v>595312</v>
      </c>
      <c r="AD1030" s="82"/>
    </row>
    <row r="1031" spans="1:37" s="81" customFormat="1" ht="93.75" customHeight="1" x14ac:dyDescent="0.25">
      <c r="A1031" s="51">
        <f>IF(OR(D1031=0,D1031=""),"",COUNTA($D$471:D1031))</f>
        <v>517</v>
      </c>
      <c r="B1031" s="9" t="s">
        <v>2167</v>
      </c>
      <c r="C1031" s="11" t="s">
        <v>1962</v>
      </c>
      <c r="D1031" s="9">
        <v>1985</v>
      </c>
      <c r="E1031" s="95">
        <v>1826.5</v>
      </c>
      <c r="F1031" s="95">
        <v>1242.0999999999999</v>
      </c>
      <c r="G1031" s="95">
        <v>126.8</v>
      </c>
      <c r="H1031" s="9" t="s">
        <v>727</v>
      </c>
      <c r="I1031" s="11"/>
      <c r="J1031" s="11"/>
      <c r="K1031" s="11"/>
      <c r="L1031" s="11"/>
      <c r="M1031" s="11"/>
      <c r="N1031" s="95">
        <f t="shared" si="228"/>
        <v>785395</v>
      </c>
      <c r="O1031" s="11"/>
      <c r="P1031" s="11"/>
      <c r="Q1031" s="11"/>
      <c r="R1031" s="11"/>
      <c r="S1031" s="11"/>
      <c r="T1031" s="11"/>
      <c r="U1031" s="11"/>
      <c r="V1031" s="95">
        <f t="shared" si="229"/>
        <v>62101</v>
      </c>
      <c r="W1031" s="11"/>
      <c r="X1031" s="95">
        <f t="shared" si="224"/>
        <v>847496</v>
      </c>
      <c r="Y1031" s="9" t="s">
        <v>2659</v>
      </c>
      <c r="Z1031" s="16">
        <v>0</v>
      </c>
      <c r="AA1031" s="16">
        <v>0</v>
      </c>
      <c r="AB1031" s="16">
        <v>0</v>
      </c>
      <c r="AC1031" s="53">
        <f t="shared" si="225"/>
        <v>847496</v>
      </c>
      <c r="AD1031" s="80"/>
      <c r="AE1031" s="80"/>
      <c r="AF1031" s="80"/>
      <c r="AG1031" s="80"/>
      <c r="AH1031" s="80"/>
      <c r="AI1031" s="80"/>
      <c r="AJ1031" s="80"/>
      <c r="AK1031" s="80"/>
    </row>
    <row r="1032" spans="1:37" s="81" customFormat="1" ht="93.75" customHeight="1" x14ac:dyDescent="0.25">
      <c r="A1032" s="51">
        <f>IF(OR(D1032=0,D1032=""),"",COUNTA($D$471:D1032))</f>
        <v>518</v>
      </c>
      <c r="B1032" s="9" t="s">
        <v>2168</v>
      </c>
      <c r="C1032" s="11" t="s">
        <v>1963</v>
      </c>
      <c r="D1032" s="9">
        <v>1990</v>
      </c>
      <c r="E1032" s="95">
        <v>1920.1</v>
      </c>
      <c r="F1032" s="95">
        <v>1152.0999999999999</v>
      </c>
      <c r="G1032" s="95">
        <v>177</v>
      </c>
      <c r="H1032" s="9" t="s">
        <v>727</v>
      </c>
      <c r="I1032" s="11"/>
      <c r="J1032" s="11"/>
      <c r="K1032" s="11"/>
      <c r="L1032" s="11"/>
      <c r="M1032" s="11"/>
      <c r="N1032" s="95">
        <f t="shared" si="228"/>
        <v>825643</v>
      </c>
      <c r="O1032" s="11"/>
      <c r="P1032" s="11"/>
      <c r="Q1032" s="11"/>
      <c r="R1032" s="11"/>
      <c r="S1032" s="11"/>
      <c r="T1032" s="11"/>
      <c r="U1032" s="11"/>
      <c r="V1032" s="95">
        <f t="shared" si="229"/>
        <v>65283.399999999994</v>
      </c>
      <c r="W1032" s="11"/>
      <c r="X1032" s="95">
        <f t="shared" si="224"/>
        <v>890926.4</v>
      </c>
      <c r="Y1032" s="9" t="s">
        <v>2659</v>
      </c>
      <c r="Z1032" s="16">
        <v>0</v>
      </c>
      <c r="AA1032" s="16">
        <v>0</v>
      </c>
      <c r="AB1032" s="16">
        <v>0</v>
      </c>
      <c r="AC1032" s="53">
        <f t="shared" si="225"/>
        <v>890926.4</v>
      </c>
      <c r="AD1032" s="80"/>
      <c r="AE1032" s="80"/>
      <c r="AF1032" s="80"/>
      <c r="AG1032" s="80"/>
      <c r="AH1032" s="80"/>
      <c r="AI1032" s="80"/>
      <c r="AJ1032" s="80"/>
      <c r="AK1032" s="80"/>
    </row>
    <row r="1033" spans="1:37" s="81" customFormat="1" ht="93.75" customHeight="1" x14ac:dyDescent="0.25">
      <c r="A1033" s="51">
        <f>IF(OR(D1033=0,D1033=""),"",COUNTA($D$471:D1033))</f>
        <v>519</v>
      </c>
      <c r="B1033" s="9" t="s">
        <v>2169</v>
      </c>
      <c r="C1033" s="11" t="s">
        <v>1964</v>
      </c>
      <c r="D1033" s="9">
        <v>1987</v>
      </c>
      <c r="E1033" s="95">
        <v>1246.5999999999999</v>
      </c>
      <c r="F1033" s="95">
        <v>699.2</v>
      </c>
      <c r="G1033" s="95">
        <v>699.2</v>
      </c>
      <c r="H1033" s="9" t="s">
        <v>727</v>
      </c>
      <c r="I1033" s="11"/>
      <c r="J1033" s="11"/>
      <c r="K1033" s="11"/>
      <c r="L1033" s="11"/>
      <c r="M1033" s="11"/>
      <c r="N1033" s="95">
        <f t="shared" si="228"/>
        <v>536038</v>
      </c>
      <c r="O1033" s="11"/>
      <c r="P1033" s="11"/>
      <c r="Q1033" s="11"/>
      <c r="R1033" s="11"/>
      <c r="S1033" s="11"/>
      <c r="T1033" s="11"/>
      <c r="U1033" s="11"/>
      <c r="V1033" s="95">
        <f t="shared" si="229"/>
        <v>42384.399999999994</v>
      </c>
      <c r="W1033" s="11"/>
      <c r="X1033" s="95">
        <f t="shared" si="224"/>
        <v>578422.4</v>
      </c>
      <c r="Y1033" s="9" t="s">
        <v>2659</v>
      </c>
      <c r="Z1033" s="16">
        <v>0</v>
      </c>
      <c r="AA1033" s="16">
        <v>0</v>
      </c>
      <c r="AB1033" s="16">
        <v>0</v>
      </c>
      <c r="AC1033" s="53">
        <f t="shared" si="225"/>
        <v>578422.4</v>
      </c>
      <c r="AD1033" s="80"/>
      <c r="AE1033" s="80"/>
      <c r="AF1033" s="80"/>
      <c r="AG1033" s="80"/>
      <c r="AH1033" s="80"/>
      <c r="AI1033" s="80"/>
      <c r="AJ1033" s="80"/>
      <c r="AK1033" s="80"/>
    </row>
    <row r="1034" spans="1:37" s="81" customFormat="1" ht="93.75" customHeight="1" x14ac:dyDescent="0.25">
      <c r="A1034" s="51">
        <f>IF(OR(D1034=0,D1034=""),"",COUNTA($D$471:D1034))</f>
        <v>520</v>
      </c>
      <c r="B1034" s="9" t="s">
        <v>2170</v>
      </c>
      <c r="C1034" s="11" t="s">
        <v>1965</v>
      </c>
      <c r="D1034" s="9">
        <v>1982</v>
      </c>
      <c r="E1034" s="95">
        <v>1317.3</v>
      </c>
      <c r="F1034" s="95">
        <v>640.1</v>
      </c>
      <c r="G1034" s="95">
        <v>640.1</v>
      </c>
      <c r="H1034" s="9" t="s">
        <v>727</v>
      </c>
      <c r="I1034" s="11"/>
      <c r="J1034" s="11"/>
      <c r="K1034" s="11"/>
      <c r="L1034" s="11"/>
      <c r="M1034" s="11"/>
      <c r="N1034" s="95">
        <f t="shared" si="228"/>
        <v>566439</v>
      </c>
      <c r="O1034" s="11"/>
      <c r="P1034" s="11"/>
      <c r="Q1034" s="11"/>
      <c r="R1034" s="11"/>
      <c r="S1034" s="11"/>
      <c r="T1034" s="11"/>
      <c r="U1034" s="11"/>
      <c r="V1034" s="95">
        <f t="shared" si="229"/>
        <v>44788.2</v>
      </c>
      <c r="W1034" s="11"/>
      <c r="X1034" s="95">
        <f t="shared" ref="X1034:X1065" si="230">L1034+M1034+N1034+O1034+P1034+Q1034+R1034+S1034+T1034+U1034+V1034+W1034</f>
        <v>611227.19999999995</v>
      </c>
      <c r="Y1034" s="9" t="s">
        <v>2659</v>
      </c>
      <c r="Z1034" s="16">
        <v>0</v>
      </c>
      <c r="AA1034" s="16">
        <v>0</v>
      </c>
      <c r="AB1034" s="16">
        <v>0</v>
      </c>
      <c r="AC1034" s="53">
        <f t="shared" ref="AC1034:AC1065" si="231">X1034-(Z1034+AA1034+AB1034)</f>
        <v>611227.19999999995</v>
      </c>
      <c r="AD1034" s="80"/>
      <c r="AE1034" s="80"/>
      <c r="AF1034" s="80"/>
      <c r="AG1034" s="80"/>
      <c r="AH1034" s="80"/>
      <c r="AI1034" s="80"/>
      <c r="AJ1034" s="80"/>
      <c r="AK1034" s="80"/>
    </row>
    <row r="1035" spans="1:37" s="81" customFormat="1" ht="93.75" customHeight="1" x14ac:dyDescent="0.25">
      <c r="A1035" s="51">
        <f>IF(OR(D1035=0,D1035=""),"",COUNTA($D$471:D1035))</f>
        <v>521</v>
      </c>
      <c r="B1035" s="9" t="s">
        <v>2171</v>
      </c>
      <c r="C1035" s="11" t="s">
        <v>1966</v>
      </c>
      <c r="D1035" s="16">
        <v>1981</v>
      </c>
      <c r="E1035" s="95">
        <v>722.9</v>
      </c>
      <c r="F1035" s="95">
        <v>672.2</v>
      </c>
      <c r="G1035" s="95">
        <v>672.2</v>
      </c>
      <c r="H1035" s="9" t="s">
        <v>727</v>
      </c>
      <c r="I1035" s="9"/>
      <c r="J1035" s="9"/>
      <c r="K1035" s="9"/>
      <c r="L1035" s="95"/>
      <c r="M1035" s="95"/>
      <c r="N1035" s="95">
        <f t="shared" si="228"/>
        <v>310847</v>
      </c>
      <c r="O1035" s="95"/>
      <c r="P1035" s="95"/>
      <c r="Q1035" s="95"/>
      <c r="R1035" s="95"/>
      <c r="S1035" s="95"/>
      <c r="T1035" s="95"/>
      <c r="U1035" s="95"/>
      <c r="V1035" s="95">
        <f t="shared" si="229"/>
        <v>24578.6</v>
      </c>
      <c r="W1035" s="95"/>
      <c r="X1035" s="95">
        <f t="shared" si="230"/>
        <v>335425.59999999998</v>
      </c>
      <c r="Y1035" s="9" t="s">
        <v>2659</v>
      </c>
      <c r="Z1035" s="16">
        <v>0</v>
      </c>
      <c r="AA1035" s="16">
        <v>0</v>
      </c>
      <c r="AB1035" s="16">
        <v>0</v>
      </c>
      <c r="AC1035" s="53">
        <f t="shared" si="231"/>
        <v>335425.59999999998</v>
      </c>
      <c r="AD1035" s="82"/>
    </row>
    <row r="1036" spans="1:37" s="81" customFormat="1" ht="93.75" customHeight="1" x14ac:dyDescent="0.25">
      <c r="A1036" s="51">
        <f>IF(OR(D1036=0,D1036=""),"",COUNTA($D$471:D1036))</f>
        <v>522</v>
      </c>
      <c r="B1036" s="9" t="s">
        <v>2172</v>
      </c>
      <c r="C1036" s="11" t="s">
        <v>1967</v>
      </c>
      <c r="D1036" s="16">
        <v>1977</v>
      </c>
      <c r="E1036" s="95">
        <v>987.4</v>
      </c>
      <c r="F1036" s="95">
        <v>769.5</v>
      </c>
      <c r="G1036" s="95">
        <v>769.5</v>
      </c>
      <c r="H1036" s="9" t="s">
        <v>725</v>
      </c>
      <c r="I1036" s="9"/>
      <c r="J1036" s="9"/>
      <c r="K1036" s="9"/>
      <c r="L1036" s="95"/>
      <c r="M1036" s="95"/>
      <c r="N1036" s="95">
        <f t="shared" si="228"/>
        <v>424582</v>
      </c>
      <c r="O1036" s="95"/>
      <c r="P1036" s="95"/>
      <c r="Q1036" s="95"/>
      <c r="R1036" s="95"/>
      <c r="S1036" s="95"/>
      <c r="T1036" s="95"/>
      <c r="U1036" s="95"/>
      <c r="V1036" s="95">
        <f t="shared" si="229"/>
        <v>33571.599999999999</v>
      </c>
      <c r="W1036" s="95"/>
      <c r="X1036" s="95">
        <f t="shared" si="230"/>
        <v>458153.6</v>
      </c>
      <c r="Y1036" s="9" t="s">
        <v>2659</v>
      </c>
      <c r="Z1036" s="16">
        <v>0</v>
      </c>
      <c r="AA1036" s="16">
        <v>0</v>
      </c>
      <c r="AB1036" s="16">
        <v>0</v>
      </c>
      <c r="AC1036" s="53">
        <f t="shared" si="231"/>
        <v>458153.6</v>
      </c>
      <c r="AD1036" s="82"/>
    </row>
    <row r="1037" spans="1:37" s="81" customFormat="1" ht="93.75" customHeight="1" x14ac:dyDescent="0.25">
      <c r="A1037" s="51">
        <f>IF(OR(D1037=0,D1037=""),"",COUNTA($D$471:D1037))</f>
        <v>523</v>
      </c>
      <c r="B1037" s="9" t="s">
        <v>2173</v>
      </c>
      <c r="C1037" s="11" t="s">
        <v>1968</v>
      </c>
      <c r="D1037" s="16">
        <v>1977</v>
      </c>
      <c r="E1037" s="95">
        <v>1091.0999999999999</v>
      </c>
      <c r="F1037" s="95">
        <v>698.8</v>
      </c>
      <c r="G1037" s="95">
        <v>698.8</v>
      </c>
      <c r="H1037" s="9" t="s">
        <v>727</v>
      </c>
      <c r="I1037" s="9"/>
      <c r="J1037" s="9"/>
      <c r="K1037" s="9"/>
      <c r="L1037" s="95"/>
      <c r="M1037" s="95"/>
      <c r="N1037" s="95">
        <f t="shared" si="228"/>
        <v>469172.99999999994</v>
      </c>
      <c r="O1037" s="95"/>
      <c r="P1037" s="95"/>
      <c r="Q1037" s="95"/>
      <c r="R1037" s="95"/>
      <c r="S1037" s="95"/>
      <c r="T1037" s="95"/>
      <c r="U1037" s="95"/>
      <c r="V1037" s="95">
        <f t="shared" si="229"/>
        <v>37097.399999999994</v>
      </c>
      <c r="W1037" s="95"/>
      <c r="X1037" s="95">
        <f t="shared" si="230"/>
        <v>506270.39999999991</v>
      </c>
      <c r="Y1037" s="9" t="s">
        <v>2659</v>
      </c>
      <c r="Z1037" s="16">
        <v>0</v>
      </c>
      <c r="AA1037" s="16">
        <v>0</v>
      </c>
      <c r="AB1037" s="16">
        <v>0</v>
      </c>
      <c r="AC1037" s="53">
        <f t="shared" si="231"/>
        <v>506270.39999999991</v>
      </c>
      <c r="AD1037" s="82"/>
    </row>
    <row r="1038" spans="1:37" s="81" customFormat="1" ht="93.75" customHeight="1" x14ac:dyDescent="0.25">
      <c r="A1038" s="51">
        <f>IF(OR(D1038=0,D1038=""),"",COUNTA($D$471:D1038))</f>
        <v>524</v>
      </c>
      <c r="B1038" s="9" t="s">
        <v>2175</v>
      </c>
      <c r="C1038" s="11" t="s">
        <v>1970</v>
      </c>
      <c r="D1038" s="9">
        <v>1989</v>
      </c>
      <c r="E1038" s="95">
        <v>1291.0999999999999</v>
      </c>
      <c r="F1038" s="95">
        <v>1046.5</v>
      </c>
      <c r="G1038" s="95">
        <v>1046.5</v>
      </c>
      <c r="H1038" s="9" t="s">
        <v>727</v>
      </c>
      <c r="I1038" s="11"/>
      <c r="J1038" s="11"/>
      <c r="K1038" s="11"/>
      <c r="L1038" s="11"/>
      <c r="M1038" s="11"/>
      <c r="N1038" s="95">
        <f t="shared" si="228"/>
        <v>555173</v>
      </c>
      <c r="O1038" s="11"/>
      <c r="P1038" s="11"/>
      <c r="Q1038" s="11"/>
      <c r="R1038" s="11"/>
      <c r="S1038" s="11"/>
      <c r="T1038" s="11"/>
      <c r="U1038" s="11"/>
      <c r="V1038" s="95">
        <f t="shared" si="229"/>
        <v>43897.399999999994</v>
      </c>
      <c r="W1038" s="11"/>
      <c r="X1038" s="95">
        <f t="shared" si="230"/>
        <v>599070.4</v>
      </c>
      <c r="Y1038" s="9" t="s">
        <v>2659</v>
      </c>
      <c r="Z1038" s="16">
        <v>0</v>
      </c>
      <c r="AA1038" s="16">
        <v>0</v>
      </c>
      <c r="AB1038" s="16">
        <v>0</v>
      </c>
      <c r="AC1038" s="53">
        <f t="shared" si="231"/>
        <v>599070.4</v>
      </c>
      <c r="AD1038" s="80"/>
      <c r="AE1038" s="80"/>
      <c r="AF1038" s="80"/>
      <c r="AG1038" s="80"/>
      <c r="AH1038" s="80"/>
      <c r="AI1038" s="80"/>
      <c r="AJ1038" s="80"/>
      <c r="AK1038" s="80"/>
    </row>
    <row r="1039" spans="1:37" s="81" customFormat="1" ht="93.75" customHeight="1" x14ac:dyDescent="0.25">
      <c r="A1039" s="51">
        <f>IF(OR(D1039=0,D1039=""),"",COUNTA($D$471:D1039))</f>
        <v>525</v>
      </c>
      <c r="B1039" s="9" t="s">
        <v>2176</v>
      </c>
      <c r="C1039" s="11" t="s">
        <v>1971</v>
      </c>
      <c r="D1039" s="9">
        <v>1986</v>
      </c>
      <c r="E1039" s="95">
        <v>3541.15</v>
      </c>
      <c r="F1039" s="95">
        <v>1592.8</v>
      </c>
      <c r="G1039" s="95">
        <v>0</v>
      </c>
      <c r="H1039" s="9" t="s">
        <v>729</v>
      </c>
      <c r="I1039" s="11"/>
      <c r="J1039" s="11"/>
      <c r="K1039" s="11"/>
      <c r="L1039" s="11"/>
      <c r="M1039" s="11"/>
      <c r="N1039" s="95">
        <f>484*E1039</f>
        <v>1713916.6</v>
      </c>
      <c r="O1039" s="11"/>
      <c r="P1039" s="11"/>
      <c r="Q1039" s="11"/>
      <c r="R1039" s="11"/>
      <c r="S1039" s="11"/>
      <c r="T1039" s="11"/>
      <c r="U1039" s="11"/>
      <c r="V1039" s="95">
        <f>35*E1039</f>
        <v>123940.25</v>
      </c>
      <c r="W1039" s="11"/>
      <c r="X1039" s="95">
        <f t="shared" si="230"/>
        <v>1837856.85</v>
      </c>
      <c r="Y1039" s="9" t="s">
        <v>2659</v>
      </c>
      <c r="Z1039" s="16">
        <v>0</v>
      </c>
      <c r="AA1039" s="16">
        <v>0</v>
      </c>
      <c r="AB1039" s="16">
        <v>0</v>
      </c>
      <c r="AC1039" s="53">
        <f t="shared" si="231"/>
        <v>1837856.85</v>
      </c>
      <c r="AD1039" s="80"/>
      <c r="AE1039" s="80"/>
      <c r="AF1039" s="80"/>
      <c r="AG1039" s="80"/>
      <c r="AH1039" s="80"/>
      <c r="AI1039" s="80"/>
      <c r="AJ1039" s="80"/>
      <c r="AK1039" s="80"/>
    </row>
    <row r="1040" spans="1:37" s="81" customFormat="1" ht="93.75" customHeight="1" x14ac:dyDescent="0.25">
      <c r="A1040" s="51">
        <f>IF(OR(D1040=0,D1040=""),"",COUNTA($D$471:D1040))</f>
        <v>526</v>
      </c>
      <c r="B1040" s="9" t="s">
        <v>2177</v>
      </c>
      <c r="C1040" s="11" t="s">
        <v>1972</v>
      </c>
      <c r="D1040" s="9">
        <v>1990</v>
      </c>
      <c r="E1040" s="95">
        <v>941.8</v>
      </c>
      <c r="F1040" s="95">
        <v>538.6</v>
      </c>
      <c r="G1040" s="95">
        <v>105.7</v>
      </c>
      <c r="H1040" s="9" t="s">
        <v>727</v>
      </c>
      <c r="I1040" s="11"/>
      <c r="J1040" s="11"/>
      <c r="K1040" s="11"/>
      <c r="L1040" s="11"/>
      <c r="M1040" s="11"/>
      <c r="N1040" s="95">
        <f>430*E1040</f>
        <v>404974</v>
      </c>
      <c r="O1040" s="11"/>
      <c r="P1040" s="11"/>
      <c r="Q1040" s="11"/>
      <c r="R1040" s="11"/>
      <c r="S1040" s="11"/>
      <c r="T1040" s="11"/>
      <c r="U1040" s="11"/>
      <c r="V1040" s="95">
        <f>34*E1040</f>
        <v>32021.199999999997</v>
      </c>
      <c r="W1040" s="11"/>
      <c r="X1040" s="95">
        <f t="shared" si="230"/>
        <v>436995.2</v>
      </c>
      <c r="Y1040" s="9" t="s">
        <v>2659</v>
      </c>
      <c r="Z1040" s="16">
        <v>0</v>
      </c>
      <c r="AA1040" s="16">
        <v>0</v>
      </c>
      <c r="AB1040" s="16">
        <v>0</v>
      </c>
      <c r="AC1040" s="53">
        <f t="shared" si="231"/>
        <v>436995.2</v>
      </c>
      <c r="AD1040" s="80"/>
      <c r="AE1040" s="80"/>
      <c r="AF1040" s="80"/>
      <c r="AG1040" s="80"/>
      <c r="AH1040" s="80"/>
      <c r="AI1040" s="80"/>
      <c r="AJ1040" s="80"/>
      <c r="AK1040" s="80"/>
    </row>
    <row r="1041" spans="1:37" s="81" customFormat="1" ht="93.75" customHeight="1" x14ac:dyDescent="0.25">
      <c r="A1041" s="51">
        <f>IF(OR(D1041=0,D1041=""),"",COUNTA($D$471:D1041))</f>
        <v>527</v>
      </c>
      <c r="B1041" s="9" t="s">
        <v>2178</v>
      </c>
      <c r="C1041" s="11" t="s">
        <v>1973</v>
      </c>
      <c r="D1041" s="9">
        <v>1990</v>
      </c>
      <c r="E1041" s="95">
        <v>1792.5</v>
      </c>
      <c r="F1041" s="95">
        <v>1520.4</v>
      </c>
      <c r="G1041" s="95">
        <v>1792.5</v>
      </c>
      <c r="H1041" s="9" t="s">
        <v>727</v>
      </c>
      <c r="I1041" s="11"/>
      <c r="J1041" s="11"/>
      <c r="K1041" s="11"/>
      <c r="L1041" s="11"/>
      <c r="M1041" s="11"/>
      <c r="N1041" s="95">
        <f>430*E1041</f>
        <v>770775</v>
      </c>
      <c r="O1041" s="11"/>
      <c r="P1041" s="11"/>
      <c r="Q1041" s="11"/>
      <c r="R1041" s="11"/>
      <c r="S1041" s="11"/>
      <c r="T1041" s="11"/>
      <c r="U1041" s="11"/>
      <c r="V1041" s="95">
        <f>34*E1041</f>
        <v>60945</v>
      </c>
      <c r="W1041" s="11"/>
      <c r="X1041" s="95">
        <f t="shared" si="230"/>
        <v>831720</v>
      </c>
      <c r="Y1041" s="9" t="s">
        <v>2659</v>
      </c>
      <c r="Z1041" s="16">
        <v>0</v>
      </c>
      <c r="AA1041" s="16">
        <v>0</v>
      </c>
      <c r="AB1041" s="16">
        <v>0</v>
      </c>
      <c r="AC1041" s="53">
        <f t="shared" si="231"/>
        <v>831720</v>
      </c>
      <c r="AD1041" s="80"/>
      <c r="AE1041" s="80"/>
      <c r="AF1041" s="80"/>
      <c r="AG1041" s="80"/>
      <c r="AH1041" s="80"/>
      <c r="AI1041" s="80"/>
      <c r="AJ1041" s="80"/>
      <c r="AK1041" s="80"/>
    </row>
    <row r="1042" spans="1:37" s="81" customFormat="1" ht="93.75" customHeight="1" x14ac:dyDescent="0.25">
      <c r="A1042" s="51">
        <f>IF(OR(D1042=0,D1042=""),"",COUNTA($D$471:D1042))</f>
        <v>528</v>
      </c>
      <c r="B1042" s="9" t="s">
        <v>2179</v>
      </c>
      <c r="C1042" s="11" t="s">
        <v>1974</v>
      </c>
      <c r="D1042" s="16">
        <v>1977</v>
      </c>
      <c r="E1042" s="95">
        <v>704.9</v>
      </c>
      <c r="F1042" s="95">
        <v>430.8</v>
      </c>
      <c r="G1042" s="95">
        <v>274.39999999999998</v>
      </c>
      <c r="H1042" s="9" t="s">
        <v>725</v>
      </c>
      <c r="I1042" s="9"/>
      <c r="J1042" s="9"/>
      <c r="K1042" s="9"/>
      <c r="L1042" s="95"/>
      <c r="M1042" s="95"/>
      <c r="N1042" s="95">
        <f>430*E1042</f>
        <v>303107</v>
      </c>
      <c r="O1042" s="95"/>
      <c r="P1042" s="95"/>
      <c r="Q1042" s="95"/>
      <c r="R1042" s="95"/>
      <c r="S1042" s="95"/>
      <c r="T1042" s="95"/>
      <c r="U1042" s="95"/>
      <c r="V1042" s="95">
        <f>34*E1042</f>
        <v>23966.6</v>
      </c>
      <c r="W1042" s="95"/>
      <c r="X1042" s="95">
        <f t="shared" si="230"/>
        <v>327073.59999999998</v>
      </c>
      <c r="Y1042" s="9" t="s">
        <v>2659</v>
      </c>
      <c r="Z1042" s="16">
        <v>0</v>
      </c>
      <c r="AA1042" s="16">
        <v>0</v>
      </c>
      <c r="AB1042" s="16">
        <v>0</v>
      </c>
      <c r="AC1042" s="53">
        <f t="shared" si="231"/>
        <v>327073.59999999998</v>
      </c>
      <c r="AD1042" s="82"/>
    </row>
    <row r="1043" spans="1:37" s="81" customFormat="1" ht="93.75" customHeight="1" x14ac:dyDescent="0.25">
      <c r="A1043" s="51">
        <f>IF(OR(D1043=0,D1043=""),"",COUNTA($D$471:D1043))</f>
        <v>529</v>
      </c>
      <c r="B1043" s="9" t="s">
        <v>2180</v>
      </c>
      <c r="C1043" s="11" t="s">
        <v>1975</v>
      </c>
      <c r="D1043" s="16">
        <v>1986</v>
      </c>
      <c r="E1043" s="95">
        <v>2052.6999999999998</v>
      </c>
      <c r="F1043" s="95">
        <v>1553.7</v>
      </c>
      <c r="G1043" s="95">
        <v>499</v>
      </c>
      <c r="H1043" s="9" t="s">
        <v>727</v>
      </c>
      <c r="I1043" s="9"/>
      <c r="J1043" s="9"/>
      <c r="K1043" s="9"/>
      <c r="L1043" s="95"/>
      <c r="M1043" s="95"/>
      <c r="N1043" s="95">
        <f>430*E1043</f>
        <v>882660.99999999988</v>
      </c>
      <c r="O1043" s="95"/>
      <c r="P1043" s="95"/>
      <c r="Q1043" s="95"/>
      <c r="R1043" s="95"/>
      <c r="S1043" s="95"/>
      <c r="T1043" s="95"/>
      <c r="U1043" s="95"/>
      <c r="V1043" s="95">
        <f>34*E1043</f>
        <v>69791.799999999988</v>
      </c>
      <c r="W1043" s="95"/>
      <c r="X1043" s="95">
        <f t="shared" si="230"/>
        <v>952452.79999999981</v>
      </c>
      <c r="Y1043" s="9" t="s">
        <v>2659</v>
      </c>
      <c r="Z1043" s="16">
        <v>0</v>
      </c>
      <c r="AA1043" s="16">
        <v>0</v>
      </c>
      <c r="AB1043" s="16">
        <v>0</v>
      </c>
      <c r="AC1043" s="53">
        <f t="shared" si="231"/>
        <v>952452.79999999981</v>
      </c>
      <c r="AD1043" s="82"/>
    </row>
    <row r="1044" spans="1:37" s="81" customFormat="1" ht="93.75" customHeight="1" x14ac:dyDescent="0.25">
      <c r="A1044" s="51">
        <f>IF(OR(D1044=0,D1044=""),"",COUNTA($D$471:D1044))</f>
        <v>530</v>
      </c>
      <c r="B1044" s="9" t="s">
        <v>2181</v>
      </c>
      <c r="C1044" s="11" t="s">
        <v>1976</v>
      </c>
      <c r="D1044" s="16">
        <v>1979</v>
      </c>
      <c r="E1044" s="95">
        <v>2659.9</v>
      </c>
      <c r="F1044" s="95">
        <v>1839.4</v>
      </c>
      <c r="G1044" s="95">
        <v>596</v>
      </c>
      <c r="H1044" s="9" t="s">
        <v>729</v>
      </c>
      <c r="I1044" s="9"/>
      <c r="J1044" s="9"/>
      <c r="K1044" s="9"/>
      <c r="L1044" s="95"/>
      <c r="M1044" s="95"/>
      <c r="N1044" s="95">
        <f>484*E1044</f>
        <v>1287391.6000000001</v>
      </c>
      <c r="O1044" s="95"/>
      <c r="P1044" s="95"/>
      <c r="Q1044" s="95"/>
      <c r="R1044" s="95"/>
      <c r="S1044" s="95"/>
      <c r="T1044" s="95"/>
      <c r="U1044" s="95"/>
      <c r="V1044" s="95">
        <f>35*E1044</f>
        <v>93096.5</v>
      </c>
      <c r="W1044" s="95"/>
      <c r="X1044" s="95">
        <f t="shared" si="230"/>
        <v>1380488.1</v>
      </c>
      <c r="Y1044" s="9" t="s">
        <v>2659</v>
      </c>
      <c r="Z1044" s="16">
        <v>0</v>
      </c>
      <c r="AA1044" s="16">
        <v>0</v>
      </c>
      <c r="AB1044" s="16">
        <v>0</v>
      </c>
      <c r="AC1044" s="53">
        <f t="shared" si="231"/>
        <v>1380488.1</v>
      </c>
      <c r="AD1044" s="82"/>
    </row>
    <row r="1045" spans="1:37" s="81" customFormat="1" ht="93.75" customHeight="1" x14ac:dyDescent="0.25">
      <c r="A1045" s="51">
        <f>IF(OR(D1045=0,D1045=""),"",COUNTA($D$471:D1045))</f>
        <v>531</v>
      </c>
      <c r="B1045" s="9" t="s">
        <v>2182</v>
      </c>
      <c r="C1045" s="11" t="s">
        <v>1977</v>
      </c>
      <c r="D1045" s="16">
        <v>1996</v>
      </c>
      <c r="E1045" s="95">
        <v>2869</v>
      </c>
      <c r="F1045" s="95">
        <v>678</v>
      </c>
      <c r="G1045" s="95">
        <v>1248</v>
      </c>
      <c r="H1045" s="9" t="s">
        <v>725</v>
      </c>
      <c r="I1045" s="9"/>
      <c r="J1045" s="9"/>
      <c r="K1045" s="9"/>
      <c r="L1045" s="95"/>
      <c r="M1045" s="95"/>
      <c r="N1045" s="95">
        <f>430*E1045</f>
        <v>1233670</v>
      </c>
      <c r="O1045" s="95"/>
      <c r="P1045" s="95"/>
      <c r="Q1045" s="95"/>
      <c r="R1045" s="95"/>
      <c r="S1045" s="95"/>
      <c r="T1045" s="95"/>
      <c r="U1045" s="95"/>
      <c r="V1045" s="95">
        <f>34*E1045</f>
        <v>97546</v>
      </c>
      <c r="W1045" s="95"/>
      <c r="X1045" s="95">
        <f t="shared" si="230"/>
        <v>1331216</v>
      </c>
      <c r="Y1045" s="9" t="s">
        <v>2659</v>
      </c>
      <c r="Z1045" s="16">
        <v>0</v>
      </c>
      <c r="AA1045" s="16">
        <v>0</v>
      </c>
      <c r="AB1045" s="16">
        <v>0</v>
      </c>
      <c r="AC1045" s="53">
        <f t="shared" si="231"/>
        <v>1331216</v>
      </c>
      <c r="AD1045" s="82"/>
    </row>
    <row r="1046" spans="1:37" s="81" customFormat="1" ht="93.75" customHeight="1" x14ac:dyDescent="0.25">
      <c r="A1046" s="51">
        <f>IF(OR(D1046=0,D1046=""),"",COUNTA($D$471:D1046))</f>
        <v>532</v>
      </c>
      <c r="B1046" s="9" t="s">
        <v>2183</v>
      </c>
      <c r="C1046" s="11" t="s">
        <v>1978</v>
      </c>
      <c r="D1046" s="9">
        <v>1986</v>
      </c>
      <c r="E1046" s="95">
        <v>2331.8000000000002</v>
      </c>
      <c r="F1046" s="95">
        <v>1418.5</v>
      </c>
      <c r="G1046" s="95">
        <v>913.3</v>
      </c>
      <c r="H1046" s="9" t="s">
        <v>729</v>
      </c>
      <c r="I1046" s="11"/>
      <c r="J1046" s="11"/>
      <c r="K1046" s="11"/>
      <c r="L1046" s="11"/>
      <c r="M1046" s="11"/>
      <c r="N1046" s="95">
        <f>484*E1046</f>
        <v>1128591.2000000002</v>
      </c>
      <c r="O1046" s="11"/>
      <c r="P1046" s="11"/>
      <c r="Q1046" s="11"/>
      <c r="R1046" s="11"/>
      <c r="S1046" s="11"/>
      <c r="T1046" s="11"/>
      <c r="U1046" s="11"/>
      <c r="V1046" s="95">
        <f>35*E1046</f>
        <v>81613</v>
      </c>
      <c r="W1046" s="11"/>
      <c r="X1046" s="95">
        <f t="shared" si="230"/>
        <v>1210204.2000000002</v>
      </c>
      <c r="Y1046" s="9" t="s">
        <v>2659</v>
      </c>
      <c r="Z1046" s="16">
        <v>0</v>
      </c>
      <c r="AA1046" s="16">
        <v>0</v>
      </c>
      <c r="AB1046" s="16">
        <v>0</v>
      </c>
      <c r="AC1046" s="53">
        <f t="shared" si="231"/>
        <v>1210204.2000000002</v>
      </c>
      <c r="AD1046" s="80"/>
      <c r="AE1046" s="80"/>
      <c r="AF1046" s="80"/>
      <c r="AG1046" s="80"/>
      <c r="AH1046" s="80"/>
      <c r="AI1046" s="80"/>
      <c r="AJ1046" s="80"/>
      <c r="AK1046" s="80"/>
    </row>
    <row r="1047" spans="1:37" s="81" customFormat="1" ht="93.75" customHeight="1" x14ac:dyDescent="0.25">
      <c r="A1047" s="51">
        <f>IF(OR(D1047=0,D1047=""),"",COUNTA($D$471:D1047))</f>
        <v>533</v>
      </c>
      <c r="B1047" s="9" t="s">
        <v>2184</v>
      </c>
      <c r="C1047" s="11" t="s">
        <v>1979</v>
      </c>
      <c r="D1047" s="9">
        <v>1977</v>
      </c>
      <c r="E1047" s="95">
        <v>4021.1</v>
      </c>
      <c r="F1047" s="95">
        <v>2080.1</v>
      </c>
      <c r="G1047" s="95">
        <v>916.2</v>
      </c>
      <c r="H1047" s="9" t="s">
        <v>729</v>
      </c>
      <c r="I1047" s="11"/>
      <c r="J1047" s="11"/>
      <c r="K1047" s="11"/>
      <c r="L1047" s="11"/>
      <c r="M1047" s="11"/>
      <c r="N1047" s="95">
        <f>484*E1047</f>
        <v>1946212.4</v>
      </c>
      <c r="O1047" s="11"/>
      <c r="P1047" s="11"/>
      <c r="Q1047" s="11"/>
      <c r="R1047" s="11"/>
      <c r="S1047" s="11"/>
      <c r="T1047" s="11"/>
      <c r="U1047" s="11"/>
      <c r="V1047" s="95">
        <f>35*E1047</f>
        <v>140738.5</v>
      </c>
      <c r="W1047" s="11"/>
      <c r="X1047" s="95">
        <f t="shared" si="230"/>
        <v>2086950.9</v>
      </c>
      <c r="Y1047" s="9" t="s">
        <v>2659</v>
      </c>
      <c r="Z1047" s="16">
        <v>0</v>
      </c>
      <c r="AA1047" s="16">
        <v>0</v>
      </c>
      <c r="AB1047" s="16">
        <v>0</v>
      </c>
      <c r="AC1047" s="53">
        <f t="shared" si="231"/>
        <v>2086950.9</v>
      </c>
      <c r="AD1047" s="80"/>
      <c r="AE1047" s="80"/>
      <c r="AF1047" s="80"/>
      <c r="AG1047" s="80"/>
      <c r="AH1047" s="80"/>
      <c r="AI1047" s="80"/>
      <c r="AJ1047" s="80"/>
      <c r="AK1047" s="80"/>
    </row>
    <row r="1048" spans="1:37" s="81" customFormat="1" ht="93.75" customHeight="1" x14ac:dyDescent="0.25">
      <c r="A1048" s="51">
        <f>IF(OR(D1048=0,D1048=""),"",COUNTA($D$471:D1048))</f>
        <v>534</v>
      </c>
      <c r="B1048" s="9" t="s">
        <v>2185</v>
      </c>
      <c r="C1048" s="11" t="s">
        <v>1980</v>
      </c>
      <c r="D1048" s="9">
        <v>1982</v>
      </c>
      <c r="E1048" s="95">
        <v>7691.5</v>
      </c>
      <c r="F1048" s="95">
        <v>4048.6</v>
      </c>
      <c r="G1048" s="95">
        <v>1638.5</v>
      </c>
      <c r="H1048" s="9" t="s">
        <v>729</v>
      </c>
      <c r="I1048" s="11"/>
      <c r="J1048" s="11"/>
      <c r="K1048" s="11"/>
      <c r="L1048" s="11"/>
      <c r="M1048" s="11"/>
      <c r="N1048" s="95">
        <f>484*E1048</f>
        <v>3722686</v>
      </c>
      <c r="O1048" s="11"/>
      <c r="P1048" s="11"/>
      <c r="Q1048" s="11"/>
      <c r="R1048" s="11"/>
      <c r="S1048" s="11"/>
      <c r="T1048" s="11"/>
      <c r="U1048" s="11"/>
      <c r="V1048" s="95">
        <f>35*E1048</f>
        <v>269202.5</v>
      </c>
      <c r="W1048" s="11"/>
      <c r="X1048" s="95">
        <f t="shared" si="230"/>
        <v>3991888.5</v>
      </c>
      <c r="Y1048" s="9" t="s">
        <v>2659</v>
      </c>
      <c r="Z1048" s="16">
        <v>0</v>
      </c>
      <c r="AA1048" s="16">
        <v>0</v>
      </c>
      <c r="AB1048" s="16">
        <v>0</v>
      </c>
      <c r="AC1048" s="53">
        <f t="shared" si="231"/>
        <v>3991888.5</v>
      </c>
      <c r="AD1048" s="80"/>
      <c r="AE1048" s="80"/>
      <c r="AF1048" s="80"/>
      <c r="AG1048" s="80"/>
      <c r="AH1048" s="80"/>
      <c r="AI1048" s="80"/>
      <c r="AJ1048" s="80"/>
      <c r="AK1048" s="80"/>
    </row>
    <row r="1049" spans="1:37" s="6" customFormat="1" ht="93.75" customHeight="1" x14ac:dyDescent="0.25">
      <c r="A1049" s="51">
        <f>IF(OR(D1049=0,D1049=""),"",COUNTA($D$471:D1049))</f>
        <v>535</v>
      </c>
      <c r="B1049" s="9" t="s">
        <v>1418</v>
      </c>
      <c r="C1049" s="11" t="s">
        <v>352</v>
      </c>
      <c r="D1049" s="16">
        <v>1968</v>
      </c>
      <c r="E1049" s="95">
        <v>1283.4000000000001</v>
      </c>
      <c r="F1049" s="95">
        <v>528.6</v>
      </c>
      <c r="G1049" s="95">
        <v>101.46</v>
      </c>
      <c r="H1049" s="9" t="s">
        <v>727</v>
      </c>
      <c r="I1049" s="9"/>
      <c r="J1049" s="9"/>
      <c r="K1049" s="9"/>
      <c r="L1049" s="95">
        <f>677*E1049</f>
        <v>868861.8</v>
      </c>
      <c r="M1049" s="95">
        <f>3303*E1049</f>
        <v>4239070.2</v>
      </c>
      <c r="N1049" s="95"/>
      <c r="O1049" s="95">
        <f>668*E1049</f>
        <v>857311.20000000007</v>
      </c>
      <c r="P1049" s="95">
        <f>556*E1049</f>
        <v>713570.4</v>
      </c>
      <c r="Q1049" s="95"/>
      <c r="R1049" s="95">
        <f>5074*E1049</f>
        <v>6511971.6000000006</v>
      </c>
      <c r="S1049" s="95"/>
      <c r="T1049" s="95">
        <f>4807*E1049</f>
        <v>6169303.8000000007</v>
      </c>
      <c r="U1049" s="95">
        <f>130*E1049</f>
        <v>166842</v>
      </c>
      <c r="V1049" s="95"/>
      <c r="W1049" s="95">
        <f>(L1049+M1049+N1049+O1049+P1049+Q1049+R1049+S1049+T1049+U1049)*0.0214</f>
        <v>417876.32339999999</v>
      </c>
      <c r="X1049" s="95">
        <f t="shared" si="230"/>
        <v>19944807.323399998</v>
      </c>
      <c r="Y1049" s="9" t="s">
        <v>2659</v>
      </c>
      <c r="Z1049" s="16">
        <v>0</v>
      </c>
      <c r="AA1049" s="16">
        <v>0</v>
      </c>
      <c r="AB1049" s="16">
        <v>0</v>
      </c>
      <c r="AC1049" s="53">
        <f t="shared" si="231"/>
        <v>19944807.323399998</v>
      </c>
      <c r="AD1049" s="55"/>
    </row>
    <row r="1050" spans="1:37" s="6" customFormat="1" ht="93.75" customHeight="1" x14ac:dyDescent="0.25">
      <c r="A1050" s="51">
        <f>IF(OR(D1050=0,D1050=""),"",COUNTA($D$471:D1050))</f>
        <v>536</v>
      </c>
      <c r="B1050" s="9" t="s">
        <v>2186</v>
      </c>
      <c r="C1050" s="11" t="s">
        <v>2016</v>
      </c>
      <c r="D1050" s="16">
        <v>1964</v>
      </c>
      <c r="E1050" s="95">
        <v>1300.5</v>
      </c>
      <c r="F1050" s="95">
        <v>529.79999999999995</v>
      </c>
      <c r="G1050" s="95">
        <v>210.83</v>
      </c>
      <c r="H1050" s="9" t="s">
        <v>727</v>
      </c>
      <c r="I1050" s="9"/>
      <c r="J1050" s="9"/>
      <c r="K1050" s="9"/>
      <c r="L1050" s="95"/>
      <c r="M1050" s="95"/>
      <c r="N1050" s="95"/>
      <c r="O1050" s="95"/>
      <c r="P1050" s="95"/>
      <c r="Q1050" s="95"/>
      <c r="R1050" s="95">
        <f>5074*E1050</f>
        <v>6598737</v>
      </c>
      <c r="S1050" s="95"/>
      <c r="T1050" s="95"/>
      <c r="U1050" s="95"/>
      <c r="V1050" s="95"/>
      <c r="W1050" s="95"/>
      <c r="X1050" s="95">
        <f t="shared" si="230"/>
        <v>6598737</v>
      </c>
      <c r="Y1050" s="9" t="s">
        <v>2659</v>
      </c>
      <c r="Z1050" s="16">
        <v>0</v>
      </c>
      <c r="AA1050" s="16">
        <v>0</v>
      </c>
      <c r="AB1050" s="16">
        <v>0</v>
      </c>
      <c r="AC1050" s="53">
        <f t="shared" si="231"/>
        <v>6598737</v>
      </c>
      <c r="AD1050" s="55"/>
    </row>
    <row r="1051" spans="1:37" s="6" customFormat="1" ht="93.75" customHeight="1" x14ac:dyDescent="0.25">
      <c r="A1051" s="51">
        <f>IF(OR(D1051=0,D1051=""),"",COUNTA($D$471:D1051))</f>
        <v>537</v>
      </c>
      <c r="B1051" s="9" t="s">
        <v>2187</v>
      </c>
      <c r="C1051" s="11" t="s">
        <v>2017</v>
      </c>
      <c r="D1051" s="16">
        <v>1982</v>
      </c>
      <c r="E1051" s="95">
        <v>4120.2</v>
      </c>
      <c r="F1051" s="95">
        <v>1327.9</v>
      </c>
      <c r="G1051" s="95">
        <v>999.81</v>
      </c>
      <c r="H1051" s="9" t="s">
        <v>728</v>
      </c>
      <c r="I1051" s="9"/>
      <c r="J1051" s="9"/>
      <c r="K1051" s="9"/>
      <c r="L1051" s="95"/>
      <c r="M1051" s="95"/>
      <c r="N1051" s="95"/>
      <c r="O1051" s="95"/>
      <c r="P1051" s="95"/>
      <c r="Q1051" s="95"/>
      <c r="R1051" s="95">
        <f>2338*E1051</f>
        <v>9633027.5999999996</v>
      </c>
      <c r="S1051" s="95"/>
      <c r="T1051" s="95"/>
      <c r="U1051" s="95"/>
      <c r="V1051" s="95"/>
      <c r="W1051" s="95"/>
      <c r="X1051" s="95">
        <f t="shared" si="230"/>
        <v>9633027.5999999996</v>
      </c>
      <c r="Y1051" s="9" t="s">
        <v>2659</v>
      </c>
      <c r="Z1051" s="16">
        <v>0</v>
      </c>
      <c r="AA1051" s="16">
        <v>0</v>
      </c>
      <c r="AB1051" s="16">
        <v>0</v>
      </c>
      <c r="AC1051" s="53">
        <f t="shared" si="231"/>
        <v>9633027.5999999996</v>
      </c>
      <c r="AD1051" s="55"/>
    </row>
    <row r="1052" spans="1:37" s="6" customFormat="1" ht="93.75" customHeight="1" x14ac:dyDescent="0.25">
      <c r="A1052" s="51">
        <f>IF(OR(D1052=0,D1052=""),"",COUNTA($D$471:D1052))</f>
        <v>538</v>
      </c>
      <c r="B1052" s="9" t="s">
        <v>1395</v>
      </c>
      <c r="C1052" s="94" t="s">
        <v>398</v>
      </c>
      <c r="D1052" s="16">
        <v>1969</v>
      </c>
      <c r="E1052" s="95">
        <v>339.9</v>
      </c>
      <c r="F1052" s="95">
        <v>224.6</v>
      </c>
      <c r="G1052" s="95">
        <v>30.6</v>
      </c>
      <c r="H1052" s="9" t="s">
        <v>725</v>
      </c>
      <c r="I1052" s="9"/>
      <c r="J1052" s="9"/>
      <c r="K1052" s="9"/>
      <c r="L1052" s="95">
        <f t="shared" ref="L1052:L1057" si="232">677*E1052</f>
        <v>230112.3</v>
      </c>
      <c r="M1052" s="95">
        <f>3303*E1052</f>
        <v>1122689.7</v>
      </c>
      <c r="N1052" s="95">
        <f>430*E1052</f>
        <v>146157</v>
      </c>
      <c r="O1052" s="95">
        <f>668*E1052</f>
        <v>227053.19999999998</v>
      </c>
      <c r="P1052" s="95">
        <f>556*E1052</f>
        <v>188984.4</v>
      </c>
      <c r="Q1052" s="95"/>
      <c r="R1052" s="95">
        <f>5074*E1052</f>
        <v>1724652.5999999999</v>
      </c>
      <c r="S1052" s="95"/>
      <c r="T1052" s="95">
        <f t="shared" ref="T1052:T1057" si="233">4807*E1052</f>
        <v>1633899.2999999998</v>
      </c>
      <c r="U1052" s="95">
        <f t="shared" ref="U1052:U1057" si="234">130*E1052</f>
        <v>44187</v>
      </c>
      <c r="V1052" s="95">
        <f>34*E1052</f>
        <v>11556.599999999999</v>
      </c>
      <c r="W1052" s="95">
        <f t="shared" ref="W1052:W1068" si="235">(L1052+M1052+N1052+O1052+P1052+Q1052+R1052+S1052+T1052+U1052)*0.0214</f>
        <v>113799.53969999999</v>
      </c>
      <c r="X1052" s="95">
        <f t="shared" si="230"/>
        <v>5443091.6396999992</v>
      </c>
      <c r="Y1052" s="9" t="s">
        <v>2659</v>
      </c>
      <c r="Z1052" s="16">
        <v>0</v>
      </c>
      <c r="AA1052" s="16">
        <v>0</v>
      </c>
      <c r="AB1052" s="16">
        <v>0</v>
      </c>
      <c r="AC1052" s="53">
        <f t="shared" si="231"/>
        <v>5443091.6396999992</v>
      </c>
      <c r="AD1052" s="55"/>
    </row>
    <row r="1053" spans="1:37" s="6" customFormat="1" ht="93.75" customHeight="1" x14ac:dyDescent="0.25">
      <c r="A1053" s="51">
        <f>IF(OR(D1053=0,D1053=""),"",COUNTA($D$471:D1053))</f>
        <v>539</v>
      </c>
      <c r="B1053" s="9" t="s">
        <v>1397</v>
      </c>
      <c r="C1053" s="11" t="s">
        <v>399</v>
      </c>
      <c r="D1053" s="16">
        <v>1969</v>
      </c>
      <c r="E1053" s="95">
        <v>357.1</v>
      </c>
      <c r="F1053" s="95">
        <v>286.60000000000002</v>
      </c>
      <c r="G1053" s="95">
        <v>59.1</v>
      </c>
      <c r="H1053" s="9" t="s">
        <v>725</v>
      </c>
      <c r="I1053" s="9"/>
      <c r="J1053" s="9"/>
      <c r="K1053" s="9"/>
      <c r="L1053" s="95">
        <f t="shared" si="232"/>
        <v>241756.7</v>
      </c>
      <c r="M1053" s="95"/>
      <c r="N1053" s="95"/>
      <c r="O1053" s="95">
        <f>668*E1053</f>
        <v>238542.80000000002</v>
      </c>
      <c r="P1053" s="95"/>
      <c r="Q1053" s="95"/>
      <c r="R1053" s="95">
        <f>5074*E1053</f>
        <v>1811925.4000000001</v>
      </c>
      <c r="S1053" s="95"/>
      <c r="T1053" s="95">
        <f t="shared" si="233"/>
        <v>1716579.7000000002</v>
      </c>
      <c r="U1053" s="95">
        <f t="shared" si="234"/>
        <v>46423</v>
      </c>
      <c r="V1053" s="95"/>
      <c r="W1053" s="95">
        <f t="shared" si="235"/>
        <v>86781.870640000008</v>
      </c>
      <c r="X1053" s="95">
        <f t="shared" si="230"/>
        <v>4142009.4706400004</v>
      </c>
      <c r="Y1053" s="9" t="s">
        <v>2659</v>
      </c>
      <c r="Z1053" s="16">
        <v>0</v>
      </c>
      <c r="AA1053" s="16">
        <v>0</v>
      </c>
      <c r="AB1053" s="16">
        <v>0</v>
      </c>
      <c r="AC1053" s="53">
        <f t="shared" si="231"/>
        <v>4142009.4706400004</v>
      </c>
      <c r="AD1053" s="55"/>
    </row>
    <row r="1054" spans="1:37" s="6" customFormat="1" ht="93.75" customHeight="1" x14ac:dyDescent="0.25">
      <c r="A1054" s="51">
        <f>IF(OR(D1054=0,D1054=""),"",COUNTA($D$471:D1054))</f>
        <v>540</v>
      </c>
      <c r="B1054" s="9" t="s">
        <v>1400</v>
      </c>
      <c r="C1054" s="11" t="s">
        <v>400</v>
      </c>
      <c r="D1054" s="16">
        <v>1969</v>
      </c>
      <c r="E1054" s="95">
        <v>691</v>
      </c>
      <c r="F1054" s="95">
        <v>446</v>
      </c>
      <c r="G1054" s="95">
        <v>60.4</v>
      </c>
      <c r="H1054" s="9" t="s">
        <v>725</v>
      </c>
      <c r="I1054" s="9"/>
      <c r="J1054" s="9"/>
      <c r="K1054" s="9"/>
      <c r="L1054" s="95">
        <f t="shared" si="232"/>
        <v>467807</v>
      </c>
      <c r="M1054" s="95">
        <f>3303*E1054</f>
        <v>2282373</v>
      </c>
      <c r="N1054" s="95"/>
      <c r="O1054" s="95">
        <f>668*E1054</f>
        <v>461588</v>
      </c>
      <c r="P1054" s="95">
        <f>556*E1054</f>
        <v>384196</v>
      </c>
      <c r="Q1054" s="95"/>
      <c r="R1054" s="95">
        <f>5074*E1054</f>
        <v>3506134</v>
      </c>
      <c r="S1054" s="95"/>
      <c r="T1054" s="95">
        <f t="shared" si="233"/>
        <v>3321637</v>
      </c>
      <c r="U1054" s="95">
        <f t="shared" si="234"/>
        <v>89830</v>
      </c>
      <c r="V1054" s="95"/>
      <c r="W1054" s="95">
        <f t="shared" si="235"/>
        <v>224990.291</v>
      </c>
      <c r="X1054" s="95">
        <f t="shared" si="230"/>
        <v>10738555.290999999</v>
      </c>
      <c r="Y1054" s="9" t="s">
        <v>2659</v>
      </c>
      <c r="Z1054" s="16">
        <v>0</v>
      </c>
      <c r="AA1054" s="16">
        <v>0</v>
      </c>
      <c r="AB1054" s="16">
        <v>0</v>
      </c>
      <c r="AC1054" s="53">
        <f t="shared" si="231"/>
        <v>10738555.290999999</v>
      </c>
      <c r="AD1054" s="55"/>
    </row>
    <row r="1055" spans="1:37" s="6" customFormat="1" ht="93.75" customHeight="1" x14ac:dyDescent="0.25">
      <c r="A1055" s="51">
        <f>IF(OR(D1055=0,D1055=""),"",COUNTA($D$471:D1055))</f>
        <v>541</v>
      </c>
      <c r="B1055" s="9" t="s">
        <v>1401</v>
      </c>
      <c r="C1055" s="11" t="s">
        <v>112</v>
      </c>
      <c r="D1055" s="16">
        <v>1969</v>
      </c>
      <c r="E1055" s="95">
        <v>748.8</v>
      </c>
      <c r="F1055" s="95">
        <v>445.3</v>
      </c>
      <c r="G1055" s="95">
        <v>0</v>
      </c>
      <c r="H1055" s="9" t="s">
        <v>725</v>
      </c>
      <c r="I1055" s="9"/>
      <c r="J1055" s="9"/>
      <c r="K1055" s="9"/>
      <c r="L1055" s="95">
        <f t="shared" si="232"/>
        <v>506937.59999999998</v>
      </c>
      <c r="M1055" s="95">
        <f>3303*E1055</f>
        <v>2473286.4</v>
      </c>
      <c r="N1055" s="95">
        <f>430*E1055</f>
        <v>321984</v>
      </c>
      <c r="O1055" s="95">
        <f>668*E1055</f>
        <v>500198.39999999997</v>
      </c>
      <c r="P1055" s="95">
        <f>556*E1055</f>
        <v>416332.79999999999</v>
      </c>
      <c r="Q1055" s="95"/>
      <c r="R1055" s="95"/>
      <c r="S1055" s="95">
        <f>187*E1055</f>
        <v>140025.60000000001</v>
      </c>
      <c r="T1055" s="95">
        <f t="shared" si="233"/>
        <v>3599481.5999999996</v>
      </c>
      <c r="U1055" s="95">
        <f t="shared" si="234"/>
        <v>97344</v>
      </c>
      <c r="V1055" s="95">
        <f>34*E1055</f>
        <v>25459.199999999997</v>
      </c>
      <c r="W1055" s="95">
        <f t="shared" si="235"/>
        <v>172389.63455999998</v>
      </c>
      <c r="X1055" s="95">
        <f t="shared" si="230"/>
        <v>8253439.2345599998</v>
      </c>
      <c r="Y1055" s="9" t="s">
        <v>2659</v>
      </c>
      <c r="Z1055" s="16">
        <v>0</v>
      </c>
      <c r="AA1055" s="16">
        <v>0</v>
      </c>
      <c r="AB1055" s="16">
        <v>0</v>
      </c>
      <c r="AC1055" s="53">
        <f t="shared" si="231"/>
        <v>8253439.2345599998</v>
      </c>
      <c r="AD1055" s="55"/>
    </row>
    <row r="1056" spans="1:37" s="6" customFormat="1" ht="93.75" customHeight="1" x14ac:dyDescent="0.25">
      <c r="A1056" s="51">
        <f>IF(OR(D1056=0,D1056=""),"",COUNTA($D$471:D1056))</f>
        <v>542</v>
      </c>
      <c r="B1056" s="9" t="s">
        <v>1407</v>
      </c>
      <c r="C1056" s="11" t="s">
        <v>401</v>
      </c>
      <c r="D1056" s="16">
        <v>1969</v>
      </c>
      <c r="E1056" s="95">
        <v>359.6</v>
      </c>
      <c r="F1056" s="95">
        <v>285.8</v>
      </c>
      <c r="G1056" s="95">
        <v>285.8</v>
      </c>
      <c r="H1056" s="9" t="s">
        <v>725</v>
      </c>
      <c r="I1056" s="9"/>
      <c r="J1056" s="9"/>
      <c r="K1056" s="9"/>
      <c r="L1056" s="95">
        <f t="shared" si="232"/>
        <v>243449.2</v>
      </c>
      <c r="M1056" s="95"/>
      <c r="N1056" s="95"/>
      <c r="O1056" s="95">
        <f>668*E1056</f>
        <v>240212.80000000002</v>
      </c>
      <c r="P1056" s="95">
        <f>556*E1056</f>
        <v>199937.6</v>
      </c>
      <c r="Q1056" s="95"/>
      <c r="R1056" s="95">
        <f>5074*E1056</f>
        <v>1824610.4000000001</v>
      </c>
      <c r="S1056" s="95"/>
      <c r="T1056" s="95">
        <f t="shared" si="233"/>
        <v>1728597.2000000002</v>
      </c>
      <c r="U1056" s="95">
        <f t="shared" si="234"/>
        <v>46748</v>
      </c>
      <c r="V1056" s="95"/>
      <c r="W1056" s="95">
        <f t="shared" si="235"/>
        <v>91668.081279999999</v>
      </c>
      <c r="X1056" s="95">
        <f t="shared" si="230"/>
        <v>4375223.2812799998</v>
      </c>
      <c r="Y1056" s="9" t="s">
        <v>2659</v>
      </c>
      <c r="Z1056" s="16">
        <v>0</v>
      </c>
      <c r="AA1056" s="16">
        <v>0</v>
      </c>
      <c r="AB1056" s="16">
        <v>0</v>
      </c>
      <c r="AC1056" s="53">
        <f t="shared" si="231"/>
        <v>4375223.2812799998</v>
      </c>
      <c r="AD1056" s="55"/>
    </row>
    <row r="1057" spans="1:30" s="6" customFormat="1" ht="93.75" customHeight="1" x14ac:dyDescent="0.25">
      <c r="A1057" s="51">
        <f>IF(OR(D1057=0,D1057=""),"",COUNTA($D$471:D1057))</f>
        <v>543</v>
      </c>
      <c r="B1057" s="9" t="s">
        <v>1411</v>
      </c>
      <c r="C1057" s="11" t="s">
        <v>792</v>
      </c>
      <c r="D1057" s="16">
        <v>1969</v>
      </c>
      <c r="E1057" s="95">
        <v>568.6</v>
      </c>
      <c r="F1057" s="95">
        <v>406.4</v>
      </c>
      <c r="G1057" s="95">
        <v>406.4</v>
      </c>
      <c r="H1057" s="9" t="s">
        <v>725</v>
      </c>
      <c r="I1057" s="9"/>
      <c r="J1057" s="9"/>
      <c r="K1057" s="9"/>
      <c r="L1057" s="95">
        <f t="shared" si="232"/>
        <v>384942.2</v>
      </c>
      <c r="M1057" s="95">
        <f>3303*E1057</f>
        <v>1878085.8</v>
      </c>
      <c r="N1057" s="95"/>
      <c r="O1057" s="95"/>
      <c r="P1057" s="95"/>
      <c r="Q1057" s="95"/>
      <c r="R1057" s="95">
        <f>5074*E1057</f>
        <v>2885076.4</v>
      </c>
      <c r="S1057" s="95">
        <f>187*E1057</f>
        <v>106328.2</v>
      </c>
      <c r="T1057" s="95">
        <f t="shared" si="233"/>
        <v>2733260.2</v>
      </c>
      <c r="U1057" s="95">
        <f t="shared" si="234"/>
        <v>73918</v>
      </c>
      <c r="V1057" s="95"/>
      <c r="W1057" s="95">
        <f t="shared" si="235"/>
        <v>172518.47112</v>
      </c>
      <c r="X1057" s="95">
        <f t="shared" si="230"/>
        <v>8234129.2711200006</v>
      </c>
      <c r="Y1057" s="9" t="s">
        <v>2659</v>
      </c>
      <c r="Z1057" s="16">
        <v>0</v>
      </c>
      <c r="AA1057" s="16">
        <v>0</v>
      </c>
      <c r="AB1057" s="16">
        <v>0</v>
      </c>
      <c r="AC1057" s="53">
        <f t="shared" si="231"/>
        <v>8234129.2711200006</v>
      </c>
      <c r="AD1057" s="55"/>
    </row>
    <row r="1058" spans="1:30" s="7" customFormat="1" ht="93.75" customHeight="1" x14ac:dyDescent="0.25">
      <c r="A1058" s="51">
        <f>IF(OR(D1058=0,D1058=""),"",COUNTA($D$471:D1058))</f>
        <v>544</v>
      </c>
      <c r="B1058" s="9" t="s">
        <v>1413</v>
      </c>
      <c r="C1058" s="11" t="s">
        <v>402</v>
      </c>
      <c r="D1058" s="16">
        <v>1969</v>
      </c>
      <c r="E1058" s="95">
        <v>364.1</v>
      </c>
      <c r="F1058" s="95">
        <v>301.5</v>
      </c>
      <c r="G1058" s="95">
        <v>62.6</v>
      </c>
      <c r="H1058" s="9" t="s">
        <v>739</v>
      </c>
      <c r="I1058" s="9"/>
      <c r="J1058" s="9"/>
      <c r="K1058" s="9"/>
      <c r="L1058" s="95">
        <f>667*E1058</f>
        <v>242854.7</v>
      </c>
      <c r="M1058" s="95"/>
      <c r="N1058" s="95"/>
      <c r="O1058" s="95">
        <f>855*E1058</f>
        <v>311305.5</v>
      </c>
      <c r="P1058" s="95">
        <f>492*E1058</f>
        <v>179137.2</v>
      </c>
      <c r="Q1058" s="95"/>
      <c r="R1058" s="95">
        <f>9276*E1058</f>
        <v>3377391.6</v>
      </c>
      <c r="S1058" s="95">
        <f>297*E1058</f>
        <v>108137.70000000001</v>
      </c>
      <c r="T1058" s="95">
        <f>8187*E1058</f>
        <v>2980886.7</v>
      </c>
      <c r="U1058" s="95">
        <f>259*E1058</f>
        <v>94301.900000000009</v>
      </c>
      <c r="V1058" s="95">
        <f>E1058*970</f>
        <v>353177</v>
      </c>
      <c r="W1058" s="95">
        <f t="shared" si="235"/>
        <v>156091.92742000002</v>
      </c>
      <c r="X1058" s="95">
        <f t="shared" si="230"/>
        <v>7803284.2274200004</v>
      </c>
      <c r="Y1058" s="9" t="s">
        <v>2659</v>
      </c>
      <c r="Z1058" s="16">
        <v>0</v>
      </c>
      <c r="AA1058" s="16">
        <v>0</v>
      </c>
      <c r="AB1058" s="16">
        <v>0</v>
      </c>
      <c r="AC1058" s="53">
        <f t="shared" si="231"/>
        <v>7803284.2274200004</v>
      </c>
    </row>
    <row r="1059" spans="1:30" s="7" customFormat="1" ht="93.75" customHeight="1" x14ac:dyDescent="0.25">
      <c r="A1059" s="51">
        <f>IF(OR(D1059=0,D1059=""),"",COUNTA($D$471:D1059))</f>
        <v>545</v>
      </c>
      <c r="B1059" s="9" t="s">
        <v>1416</v>
      </c>
      <c r="C1059" s="11" t="s">
        <v>403</v>
      </c>
      <c r="D1059" s="58">
        <v>1969</v>
      </c>
      <c r="E1059" s="95">
        <v>700.8</v>
      </c>
      <c r="F1059" s="59">
        <v>641.4</v>
      </c>
      <c r="G1059" s="95">
        <v>59.4</v>
      </c>
      <c r="H1059" s="9" t="s">
        <v>725</v>
      </c>
      <c r="I1059" s="9"/>
      <c r="J1059" s="9"/>
      <c r="K1059" s="9"/>
      <c r="L1059" s="95">
        <f t="shared" ref="L1059:L1064" si="236">677*E1059</f>
        <v>474441.6</v>
      </c>
      <c r="M1059" s="95"/>
      <c r="N1059" s="95">
        <f>430*E1059</f>
        <v>301344</v>
      </c>
      <c r="O1059" s="95">
        <f t="shared" ref="O1059:O1064" si="237">668*E1059</f>
        <v>468134.39999999997</v>
      </c>
      <c r="P1059" s="95">
        <f>556*E1059</f>
        <v>389644.79999999999</v>
      </c>
      <c r="Q1059" s="95"/>
      <c r="R1059" s="95">
        <f t="shared" ref="R1059:R1064" si="238">5074*E1059</f>
        <v>3555859.1999999997</v>
      </c>
      <c r="S1059" s="95"/>
      <c r="T1059" s="95">
        <f t="shared" ref="T1059:T1064" si="239">4807*E1059</f>
        <v>3368745.5999999996</v>
      </c>
      <c r="U1059" s="95">
        <f t="shared" ref="U1059:U1064" si="240">130*E1059</f>
        <v>91104</v>
      </c>
      <c r="V1059" s="95">
        <f>34*E1059</f>
        <v>23827.199999999997</v>
      </c>
      <c r="W1059" s="95">
        <f t="shared" si="235"/>
        <v>185094.45503999997</v>
      </c>
      <c r="X1059" s="95">
        <f t="shared" si="230"/>
        <v>8858195.2550399993</v>
      </c>
      <c r="Y1059" s="9" t="s">
        <v>2659</v>
      </c>
      <c r="Z1059" s="16">
        <v>0</v>
      </c>
      <c r="AA1059" s="16">
        <v>0</v>
      </c>
      <c r="AB1059" s="16">
        <v>0</v>
      </c>
      <c r="AC1059" s="53">
        <f t="shared" si="231"/>
        <v>8858195.2550399993</v>
      </c>
    </row>
    <row r="1060" spans="1:30" s="7" customFormat="1" ht="93.6" customHeight="1" x14ac:dyDescent="0.25">
      <c r="A1060" s="51">
        <f>IF(OR(D1060=0,D1060=""),"",COUNTA($D$471:D1060))</f>
        <v>546</v>
      </c>
      <c r="B1060" s="9" t="s">
        <v>1417</v>
      </c>
      <c r="C1060" s="11" t="s">
        <v>404</v>
      </c>
      <c r="D1060" s="58">
        <v>1969</v>
      </c>
      <c r="E1060" s="95">
        <v>708.1</v>
      </c>
      <c r="F1060" s="59">
        <v>650.79999999999995</v>
      </c>
      <c r="G1060" s="95">
        <v>57.3</v>
      </c>
      <c r="H1060" s="9" t="s">
        <v>725</v>
      </c>
      <c r="I1060" s="9"/>
      <c r="J1060" s="9"/>
      <c r="K1060" s="9"/>
      <c r="L1060" s="95">
        <f t="shared" si="236"/>
        <v>479383.7</v>
      </c>
      <c r="M1060" s="95"/>
      <c r="N1060" s="95"/>
      <c r="O1060" s="95">
        <f t="shared" si="237"/>
        <v>473010.8</v>
      </c>
      <c r="P1060" s="95"/>
      <c r="Q1060" s="95"/>
      <c r="R1060" s="95">
        <f t="shared" si="238"/>
        <v>3592899.4</v>
      </c>
      <c r="S1060" s="95"/>
      <c r="T1060" s="95">
        <f t="shared" si="239"/>
        <v>3403836.7</v>
      </c>
      <c r="U1060" s="95">
        <f t="shared" si="240"/>
        <v>92053</v>
      </c>
      <c r="V1060" s="95">
        <f>34*E1060</f>
        <v>24075.4</v>
      </c>
      <c r="W1060" s="95">
        <f t="shared" si="235"/>
        <v>172081.32904000001</v>
      </c>
      <c r="X1060" s="95">
        <f t="shared" si="230"/>
        <v>8237340.3290400011</v>
      </c>
      <c r="Y1060" s="9" t="s">
        <v>2659</v>
      </c>
      <c r="Z1060" s="16">
        <v>0</v>
      </c>
      <c r="AA1060" s="16">
        <v>0</v>
      </c>
      <c r="AB1060" s="16">
        <v>0</v>
      </c>
      <c r="AC1060" s="53">
        <f t="shared" si="231"/>
        <v>8237340.3290400011</v>
      </c>
    </row>
    <row r="1061" spans="1:30" s="7" customFormat="1" ht="93.6" customHeight="1" x14ac:dyDescent="0.25">
      <c r="A1061" s="51">
        <f>IF(OR(D1061=0,D1061=""),"",COUNTA($D$471:D1061))</f>
        <v>547</v>
      </c>
      <c r="B1061" s="9" t="s">
        <v>1386</v>
      </c>
      <c r="C1061" s="11" t="s">
        <v>467</v>
      </c>
      <c r="D1061" s="16">
        <v>1970</v>
      </c>
      <c r="E1061" s="95">
        <v>468</v>
      </c>
      <c r="F1061" s="95">
        <v>319.3</v>
      </c>
      <c r="G1061" s="95">
        <v>97.7</v>
      </c>
      <c r="H1061" s="9" t="s">
        <v>725</v>
      </c>
      <c r="I1061" s="9"/>
      <c r="J1061" s="9"/>
      <c r="K1061" s="9"/>
      <c r="L1061" s="95">
        <f t="shared" si="236"/>
        <v>316836</v>
      </c>
      <c r="M1061" s="95"/>
      <c r="N1061" s="95"/>
      <c r="O1061" s="95">
        <f t="shared" si="237"/>
        <v>312624</v>
      </c>
      <c r="P1061" s="95">
        <f>556*E1061</f>
        <v>260208</v>
      </c>
      <c r="Q1061" s="95"/>
      <c r="R1061" s="95">
        <f t="shared" si="238"/>
        <v>2374632</v>
      </c>
      <c r="S1061" s="95">
        <f>187*E1061</f>
        <v>87516</v>
      </c>
      <c r="T1061" s="95">
        <f t="shared" si="239"/>
        <v>2249676</v>
      </c>
      <c r="U1061" s="95">
        <f t="shared" si="240"/>
        <v>60840</v>
      </c>
      <c r="V1061" s="95"/>
      <c r="W1061" s="95">
        <f t="shared" si="235"/>
        <v>121173.90479999999</v>
      </c>
      <c r="X1061" s="95">
        <f t="shared" si="230"/>
        <v>5783505.9047999997</v>
      </c>
      <c r="Y1061" s="9" t="s">
        <v>2659</v>
      </c>
      <c r="Z1061" s="16">
        <v>0</v>
      </c>
      <c r="AA1061" s="16">
        <v>0</v>
      </c>
      <c r="AB1061" s="16">
        <v>0</v>
      </c>
      <c r="AC1061" s="53">
        <f t="shared" si="231"/>
        <v>5783505.9047999997</v>
      </c>
    </row>
    <row r="1062" spans="1:30" s="7" customFormat="1" ht="93.6" customHeight="1" x14ac:dyDescent="0.25">
      <c r="A1062" s="51">
        <f>IF(OR(D1062=0,D1062=""),"",COUNTA($D$471:D1062))</f>
        <v>548</v>
      </c>
      <c r="B1062" s="9" t="s">
        <v>1388</v>
      </c>
      <c r="C1062" s="11" t="s">
        <v>468</v>
      </c>
      <c r="D1062" s="16">
        <v>1970</v>
      </c>
      <c r="E1062" s="95">
        <v>375.4</v>
      </c>
      <c r="F1062" s="95">
        <v>225.3</v>
      </c>
      <c r="G1062" s="95">
        <v>150</v>
      </c>
      <c r="H1062" s="9" t="s">
        <v>725</v>
      </c>
      <c r="I1062" s="9"/>
      <c r="J1062" s="9"/>
      <c r="K1062" s="9"/>
      <c r="L1062" s="95">
        <f t="shared" si="236"/>
        <v>254145.8</v>
      </c>
      <c r="M1062" s="95"/>
      <c r="N1062" s="95"/>
      <c r="O1062" s="95">
        <f t="shared" si="237"/>
        <v>250767.19999999998</v>
      </c>
      <c r="P1062" s="95">
        <f>556*E1062</f>
        <v>208722.4</v>
      </c>
      <c r="Q1062" s="95"/>
      <c r="R1062" s="95">
        <f t="shared" si="238"/>
        <v>1904779.5999999999</v>
      </c>
      <c r="S1062" s="95"/>
      <c r="T1062" s="95">
        <f t="shared" si="239"/>
        <v>1804547.7999999998</v>
      </c>
      <c r="U1062" s="95">
        <f t="shared" si="240"/>
        <v>48802</v>
      </c>
      <c r="V1062" s="95"/>
      <c r="W1062" s="95">
        <f t="shared" si="235"/>
        <v>95695.766719999985</v>
      </c>
      <c r="X1062" s="95">
        <f t="shared" si="230"/>
        <v>4567460.5667199995</v>
      </c>
      <c r="Y1062" s="9" t="s">
        <v>2659</v>
      </c>
      <c r="Z1062" s="16">
        <v>0</v>
      </c>
      <c r="AA1062" s="16">
        <v>0</v>
      </c>
      <c r="AB1062" s="16">
        <v>0</v>
      </c>
      <c r="AC1062" s="53">
        <f t="shared" si="231"/>
        <v>4567460.5667199995</v>
      </c>
    </row>
    <row r="1063" spans="1:30" s="7" customFormat="1" ht="93.6" customHeight="1" x14ac:dyDescent="0.25">
      <c r="A1063" s="51">
        <f>IF(OR(D1063=0,D1063=""),"",COUNTA($D$471:D1063))</f>
        <v>549</v>
      </c>
      <c r="B1063" s="9" t="s">
        <v>1389</v>
      </c>
      <c r="C1063" s="11" t="s">
        <v>469</v>
      </c>
      <c r="D1063" s="16">
        <v>1970</v>
      </c>
      <c r="E1063" s="95">
        <v>376.5</v>
      </c>
      <c r="F1063" s="95">
        <v>262.8</v>
      </c>
      <c r="G1063" s="95">
        <v>51.1</v>
      </c>
      <c r="H1063" s="9" t="s">
        <v>725</v>
      </c>
      <c r="I1063" s="9"/>
      <c r="J1063" s="9"/>
      <c r="K1063" s="9"/>
      <c r="L1063" s="95">
        <f t="shared" si="236"/>
        <v>254890.5</v>
      </c>
      <c r="M1063" s="95"/>
      <c r="N1063" s="95"/>
      <c r="O1063" s="95">
        <f t="shared" si="237"/>
        <v>251502</v>
      </c>
      <c r="P1063" s="95">
        <f>556*E1063</f>
        <v>209334</v>
      </c>
      <c r="Q1063" s="95"/>
      <c r="R1063" s="95">
        <f t="shared" si="238"/>
        <v>1910361</v>
      </c>
      <c r="S1063" s="95"/>
      <c r="T1063" s="95">
        <f t="shared" si="239"/>
        <v>1809835.5</v>
      </c>
      <c r="U1063" s="95">
        <f t="shared" si="240"/>
        <v>48945</v>
      </c>
      <c r="V1063" s="95"/>
      <c r="W1063" s="95">
        <f t="shared" si="235"/>
        <v>95976.175199999998</v>
      </c>
      <c r="X1063" s="95">
        <f t="shared" si="230"/>
        <v>4580844.1752000004</v>
      </c>
      <c r="Y1063" s="9" t="s">
        <v>2659</v>
      </c>
      <c r="Z1063" s="16">
        <v>0</v>
      </c>
      <c r="AA1063" s="16">
        <v>0</v>
      </c>
      <c r="AB1063" s="16">
        <v>0</v>
      </c>
      <c r="AC1063" s="53">
        <f t="shared" si="231"/>
        <v>4580844.1752000004</v>
      </c>
    </row>
    <row r="1064" spans="1:30" s="7" customFormat="1" ht="93.6" customHeight="1" x14ac:dyDescent="0.25">
      <c r="A1064" s="51">
        <f>IF(OR(D1064=0,D1064=""),"",COUNTA($D$471:D1064))</f>
        <v>550</v>
      </c>
      <c r="B1064" s="9" t="s">
        <v>1390</v>
      </c>
      <c r="C1064" s="11" t="s">
        <v>470</v>
      </c>
      <c r="D1064" s="16">
        <v>1970</v>
      </c>
      <c r="E1064" s="95">
        <v>371.5</v>
      </c>
      <c r="F1064" s="95">
        <v>256.89999999999998</v>
      </c>
      <c r="G1064" s="95">
        <v>48.3</v>
      </c>
      <c r="H1064" s="9" t="s">
        <v>725</v>
      </c>
      <c r="I1064" s="9"/>
      <c r="J1064" s="9"/>
      <c r="K1064" s="9"/>
      <c r="L1064" s="95">
        <f t="shared" si="236"/>
        <v>251505.5</v>
      </c>
      <c r="M1064" s="95"/>
      <c r="N1064" s="95"/>
      <c r="O1064" s="95">
        <f t="shared" si="237"/>
        <v>248162</v>
      </c>
      <c r="P1064" s="95">
        <f>556*E1064</f>
        <v>206554</v>
      </c>
      <c r="Q1064" s="95"/>
      <c r="R1064" s="95">
        <f t="shared" si="238"/>
        <v>1884991</v>
      </c>
      <c r="S1064" s="95"/>
      <c r="T1064" s="95">
        <f t="shared" si="239"/>
        <v>1785800.5</v>
      </c>
      <c r="U1064" s="95">
        <f t="shared" si="240"/>
        <v>48295</v>
      </c>
      <c r="V1064" s="95"/>
      <c r="W1064" s="95">
        <f t="shared" si="235"/>
        <v>94701.591199999995</v>
      </c>
      <c r="X1064" s="95">
        <f t="shared" si="230"/>
        <v>4520009.5911999997</v>
      </c>
      <c r="Y1064" s="9" t="s">
        <v>2659</v>
      </c>
      <c r="Z1064" s="16">
        <v>0</v>
      </c>
      <c r="AA1064" s="16">
        <v>0</v>
      </c>
      <c r="AB1064" s="16">
        <v>0</v>
      </c>
      <c r="AC1064" s="53">
        <f t="shared" si="231"/>
        <v>4520009.5911999997</v>
      </c>
    </row>
    <row r="1065" spans="1:30" s="7" customFormat="1" ht="93.6" customHeight="1" x14ac:dyDescent="0.25">
      <c r="A1065" s="51">
        <f>IF(OR(D1065=0,D1065=""),"",COUNTA($D$471:D1065))</f>
        <v>551</v>
      </c>
      <c r="B1065" s="9" t="s">
        <v>1394</v>
      </c>
      <c r="C1065" s="11" t="s">
        <v>117</v>
      </c>
      <c r="D1065" s="16">
        <v>1970</v>
      </c>
      <c r="E1065" s="95">
        <v>1236.5999999999999</v>
      </c>
      <c r="F1065" s="95">
        <v>673.3</v>
      </c>
      <c r="G1065" s="95">
        <v>563.29999999999995</v>
      </c>
      <c r="H1065" s="9" t="s">
        <v>728</v>
      </c>
      <c r="I1065" s="9"/>
      <c r="J1065" s="9"/>
      <c r="K1065" s="9"/>
      <c r="L1065" s="95">
        <f>565*E1065</f>
        <v>698679</v>
      </c>
      <c r="M1065" s="95">
        <f>1207*E1065</f>
        <v>1492576.2</v>
      </c>
      <c r="N1065" s="95">
        <f>430*E1065</f>
        <v>531738</v>
      </c>
      <c r="O1065" s="95">
        <f>855*E1065</f>
        <v>1057293</v>
      </c>
      <c r="P1065" s="95">
        <f>492*E1065</f>
        <v>608407.19999999995</v>
      </c>
      <c r="Q1065" s="95"/>
      <c r="R1065" s="95">
        <f>2338*E1065</f>
        <v>2891170.8</v>
      </c>
      <c r="S1065" s="95">
        <f>297*E1065</f>
        <v>367270.19999999995</v>
      </c>
      <c r="T1065" s="95">
        <f>2771*E1065</f>
        <v>3426618.5999999996</v>
      </c>
      <c r="U1065" s="95">
        <f>102*E1065</f>
        <v>126133.2</v>
      </c>
      <c r="V1065" s="95">
        <f>35*E1065</f>
        <v>43281</v>
      </c>
      <c r="W1065" s="95">
        <f t="shared" si="235"/>
        <v>239677.56467999998</v>
      </c>
      <c r="X1065" s="95">
        <f t="shared" si="230"/>
        <v>11482844.76468</v>
      </c>
      <c r="Y1065" s="9" t="s">
        <v>2659</v>
      </c>
      <c r="Z1065" s="16">
        <v>0</v>
      </c>
      <c r="AA1065" s="16">
        <v>0</v>
      </c>
      <c r="AB1065" s="16">
        <v>0</v>
      </c>
      <c r="AC1065" s="53">
        <f t="shared" si="231"/>
        <v>11482844.76468</v>
      </c>
    </row>
    <row r="1066" spans="1:30" s="7" customFormat="1" ht="93.6" customHeight="1" x14ac:dyDescent="0.25">
      <c r="A1066" s="51">
        <f>IF(OR(D1066=0,D1066=""),"",COUNTA($D$471:D1066))</f>
        <v>552</v>
      </c>
      <c r="B1066" s="9" t="s">
        <v>1406</v>
      </c>
      <c r="C1066" s="11" t="s">
        <v>471</v>
      </c>
      <c r="D1066" s="16">
        <v>1970</v>
      </c>
      <c r="E1066" s="95">
        <v>722</v>
      </c>
      <c r="F1066" s="95">
        <v>464.7</v>
      </c>
      <c r="G1066" s="95">
        <v>553</v>
      </c>
      <c r="H1066" s="9" t="s">
        <v>725</v>
      </c>
      <c r="I1066" s="9"/>
      <c r="J1066" s="9"/>
      <c r="K1066" s="9"/>
      <c r="L1066" s="95">
        <f>677*E1066</f>
        <v>488794</v>
      </c>
      <c r="M1066" s="95">
        <f>3303*E1066</f>
        <v>2384766</v>
      </c>
      <c r="N1066" s="95">
        <f>430*E1066</f>
        <v>310460</v>
      </c>
      <c r="O1066" s="95">
        <f>668*E1066</f>
        <v>482296</v>
      </c>
      <c r="P1066" s="95">
        <f>556*E1066</f>
        <v>401432</v>
      </c>
      <c r="Q1066" s="95"/>
      <c r="R1066" s="95">
        <f>5074*E1066</f>
        <v>3663428</v>
      </c>
      <c r="S1066" s="95">
        <f>187*E1066</f>
        <v>135014</v>
      </c>
      <c r="T1066" s="95">
        <f>4807*E1066</f>
        <v>3470654</v>
      </c>
      <c r="U1066" s="95">
        <f>130*E1066</f>
        <v>93860</v>
      </c>
      <c r="V1066" s="95">
        <f>34*E1066</f>
        <v>24548</v>
      </c>
      <c r="W1066" s="95">
        <f t="shared" si="235"/>
        <v>244617.0656</v>
      </c>
      <c r="X1066" s="95">
        <f t="shared" ref="X1066:X1068" si="241">L1066+M1066+N1066+O1066+P1066+Q1066+R1066+S1066+T1066+U1066+V1066+W1066</f>
        <v>11699869.0656</v>
      </c>
      <c r="Y1066" s="9" t="s">
        <v>2659</v>
      </c>
      <c r="Z1066" s="16">
        <v>0</v>
      </c>
      <c r="AA1066" s="16">
        <v>0</v>
      </c>
      <c r="AB1066" s="16">
        <v>0</v>
      </c>
      <c r="AC1066" s="53">
        <f t="shared" ref="AC1066:AC1068" si="242">X1066-(Z1066+AA1066+AB1066)</f>
        <v>11699869.0656</v>
      </c>
    </row>
    <row r="1067" spans="1:30" s="7" customFormat="1" ht="93.6" customHeight="1" x14ac:dyDescent="0.25">
      <c r="A1067" s="51">
        <f>IF(OR(D1067=0,D1067=""),"",COUNTA($D$471:D1067))</f>
        <v>553</v>
      </c>
      <c r="B1067" s="9" t="s">
        <v>1408</v>
      </c>
      <c r="C1067" s="11" t="s">
        <v>472</v>
      </c>
      <c r="D1067" s="16">
        <v>1970</v>
      </c>
      <c r="E1067" s="95">
        <v>745.6</v>
      </c>
      <c r="F1067" s="95">
        <v>509</v>
      </c>
      <c r="G1067" s="95">
        <v>236.6</v>
      </c>
      <c r="H1067" s="9" t="s">
        <v>725</v>
      </c>
      <c r="I1067" s="9"/>
      <c r="J1067" s="9"/>
      <c r="K1067" s="9"/>
      <c r="L1067" s="95">
        <f>677*E1067</f>
        <v>504771.2</v>
      </c>
      <c r="M1067" s="95">
        <f>3303*E1067</f>
        <v>2462716.8000000003</v>
      </c>
      <c r="N1067" s="95"/>
      <c r="O1067" s="95">
        <f>668*E1067</f>
        <v>498060.79999999999</v>
      </c>
      <c r="P1067" s="95">
        <f>556*E1067</f>
        <v>414553.60000000003</v>
      </c>
      <c r="Q1067" s="95"/>
      <c r="R1067" s="95">
        <f>5074*E1067</f>
        <v>3783174.4</v>
      </c>
      <c r="S1067" s="95"/>
      <c r="T1067" s="95">
        <f>4807*E1067</f>
        <v>3584099.2</v>
      </c>
      <c r="U1067" s="95">
        <f>130*E1067</f>
        <v>96928</v>
      </c>
      <c r="V1067" s="95"/>
      <c r="W1067" s="95">
        <f t="shared" si="235"/>
        <v>242768.10559999998</v>
      </c>
      <c r="X1067" s="95">
        <f t="shared" si="241"/>
        <v>11587072.105599999</v>
      </c>
      <c r="Y1067" s="9" t="s">
        <v>2659</v>
      </c>
      <c r="Z1067" s="16">
        <v>0</v>
      </c>
      <c r="AA1067" s="16">
        <v>0</v>
      </c>
      <c r="AB1067" s="16">
        <v>0</v>
      </c>
      <c r="AC1067" s="53">
        <f t="shared" si="242"/>
        <v>11587072.105599999</v>
      </c>
    </row>
    <row r="1068" spans="1:30" s="7" customFormat="1" ht="93.6" customHeight="1" x14ac:dyDescent="0.25">
      <c r="A1068" s="51">
        <f>IF(OR(D1068=0,D1068=""),"",COUNTA($D$471:D1068))</f>
        <v>554</v>
      </c>
      <c r="B1068" s="9" t="s">
        <v>1412</v>
      </c>
      <c r="C1068" s="11" t="s">
        <v>473</v>
      </c>
      <c r="D1068" s="16">
        <v>1970</v>
      </c>
      <c r="E1068" s="95">
        <v>348.9</v>
      </c>
      <c r="F1068" s="95">
        <v>211.6</v>
      </c>
      <c r="G1068" s="95">
        <v>29.3</v>
      </c>
      <c r="H1068" s="9" t="s">
        <v>725</v>
      </c>
      <c r="I1068" s="9"/>
      <c r="J1068" s="9"/>
      <c r="K1068" s="9"/>
      <c r="L1068" s="95">
        <f>677*E1068</f>
        <v>236205.3</v>
      </c>
      <c r="M1068" s="95"/>
      <c r="N1068" s="95"/>
      <c r="O1068" s="95">
        <f>668*E1068</f>
        <v>233065.19999999998</v>
      </c>
      <c r="P1068" s="95">
        <f>556*E1068</f>
        <v>193988.4</v>
      </c>
      <c r="Q1068" s="95"/>
      <c r="R1068" s="95">
        <f>5074*E1068</f>
        <v>1770318.5999999999</v>
      </c>
      <c r="S1068" s="95"/>
      <c r="T1068" s="95">
        <f>4807*E1068</f>
        <v>1677162.2999999998</v>
      </c>
      <c r="U1068" s="95">
        <f>130*E1068</f>
        <v>45357</v>
      </c>
      <c r="V1068" s="95"/>
      <c r="W1068" s="95">
        <f t="shared" si="235"/>
        <v>88940.471519999992</v>
      </c>
      <c r="X1068" s="95">
        <f t="shared" si="241"/>
        <v>4245037.27152</v>
      </c>
      <c r="Y1068" s="9" t="s">
        <v>2659</v>
      </c>
      <c r="Z1068" s="16">
        <v>0</v>
      </c>
      <c r="AA1068" s="16">
        <v>0</v>
      </c>
      <c r="AB1068" s="16">
        <v>0</v>
      </c>
      <c r="AC1068" s="53">
        <f t="shared" si="242"/>
        <v>4245037.27152</v>
      </c>
    </row>
    <row r="1069" spans="1:30" s="7" customFormat="1" ht="93.6" customHeight="1" x14ac:dyDescent="0.25">
      <c r="A1069" s="51" t="str">
        <f>IF(OR(D1069=0,D1069=""),"",COUNTA($D$471:D1069))</f>
        <v/>
      </c>
      <c r="B1069" s="51"/>
      <c r="C1069" s="11"/>
      <c r="D1069" s="16"/>
      <c r="E1069" s="54">
        <f>SUM(E1002:E1068)</f>
        <v>108853.63000000002</v>
      </c>
      <c r="F1069" s="54">
        <f>SUM(F1002:F1068)</f>
        <v>52458.200000000012</v>
      </c>
      <c r="G1069" s="54">
        <f>SUM(G1002:G1068)</f>
        <v>26013.099999999995</v>
      </c>
      <c r="H1069" s="9"/>
      <c r="I1069" s="9"/>
      <c r="J1069" s="9"/>
      <c r="K1069" s="9"/>
      <c r="L1069" s="95"/>
      <c r="M1069" s="95"/>
      <c r="N1069" s="95"/>
      <c r="O1069" s="95"/>
      <c r="P1069" s="95"/>
      <c r="Q1069" s="95"/>
      <c r="R1069" s="95"/>
      <c r="S1069" s="95"/>
      <c r="T1069" s="95"/>
      <c r="U1069" s="95"/>
      <c r="V1069" s="95"/>
      <c r="W1069" s="95"/>
      <c r="X1069" s="54">
        <f>SUM(X1002:X1068)</f>
        <v>304469476.34522003</v>
      </c>
      <c r="Y1069" s="54"/>
      <c r="Z1069" s="54">
        <v>0</v>
      </c>
      <c r="AA1069" s="56">
        <v>0</v>
      </c>
      <c r="AB1069" s="56">
        <v>0</v>
      </c>
      <c r="AC1069" s="54">
        <f>SUM(AC1002:AC1068)</f>
        <v>304469476.34522003</v>
      </c>
    </row>
    <row r="1070" spans="1:30" s="7" customFormat="1" ht="93.6" customHeight="1" x14ac:dyDescent="0.25">
      <c r="A1070" s="51" t="str">
        <f>IF(OR(D1070=0,D1070=""),"",COUNTA($D$471:D1070))</f>
        <v/>
      </c>
      <c r="B1070" s="51"/>
      <c r="C1070" s="52" t="s">
        <v>2696</v>
      </c>
      <c r="D1070" s="16"/>
      <c r="E1070" s="95"/>
      <c r="F1070" s="95"/>
      <c r="G1070" s="95"/>
      <c r="H1070" s="9"/>
      <c r="I1070" s="9"/>
      <c r="J1070" s="9"/>
      <c r="K1070" s="9"/>
      <c r="L1070" s="95"/>
      <c r="M1070" s="95"/>
      <c r="N1070" s="95"/>
      <c r="O1070" s="95"/>
      <c r="P1070" s="95"/>
      <c r="Q1070" s="95"/>
      <c r="R1070" s="95"/>
      <c r="S1070" s="95"/>
      <c r="T1070" s="95"/>
      <c r="U1070" s="95"/>
      <c r="V1070" s="95"/>
      <c r="W1070" s="95"/>
      <c r="X1070" s="53"/>
      <c r="Y1070" s="53"/>
      <c r="Z1070" s="53"/>
      <c r="AA1070" s="53"/>
      <c r="AB1070" s="53"/>
      <c r="AC1070" s="53"/>
    </row>
    <row r="1071" spans="1:30" s="7" customFormat="1" ht="93.6" customHeight="1" x14ac:dyDescent="0.25">
      <c r="A1071" s="51">
        <f>IF(OR(D1071=0,D1071=""),"",COUNTA($D$471:D1071))</f>
        <v>555</v>
      </c>
      <c r="B1071" s="9" t="s">
        <v>1426</v>
      </c>
      <c r="C1071" s="11" t="s">
        <v>321</v>
      </c>
      <c r="D1071" s="16">
        <v>1967</v>
      </c>
      <c r="E1071" s="95">
        <v>832.1</v>
      </c>
      <c r="F1071" s="95">
        <v>458.8</v>
      </c>
      <c r="G1071" s="95">
        <v>61.6</v>
      </c>
      <c r="H1071" s="9" t="s">
        <v>725</v>
      </c>
      <c r="I1071" s="9"/>
      <c r="J1071" s="9"/>
      <c r="K1071" s="9"/>
      <c r="L1071" s="95">
        <f>677*E1071</f>
        <v>563331.70000000007</v>
      </c>
      <c r="M1071" s="95"/>
      <c r="N1071" s="95">
        <f>430*E1071</f>
        <v>357803</v>
      </c>
      <c r="O1071" s="95">
        <f>668*E1071</f>
        <v>555842.80000000005</v>
      </c>
      <c r="P1071" s="95">
        <f>556*E1071</f>
        <v>462647.60000000003</v>
      </c>
      <c r="Q1071" s="95"/>
      <c r="R1071" s="95">
        <f>5074*E1071</f>
        <v>4222075.4000000004</v>
      </c>
      <c r="S1071" s="95"/>
      <c r="T1071" s="95">
        <f>4807*E1071</f>
        <v>3999904.7</v>
      </c>
      <c r="U1071" s="95">
        <f>130*E1071</f>
        <v>108173</v>
      </c>
      <c r="V1071" s="95">
        <f>34*E1071</f>
        <v>28291.4</v>
      </c>
      <c r="W1071" s="95">
        <f>(L1071+M1071+N1071+O1071+P1071+Q1071+R1071+S1071+T1071+U1071)*0.0214</f>
        <v>219773.25347999998</v>
      </c>
      <c r="X1071" s="95">
        <f t="shared" ref="X1071:X1085" si="243">L1071+M1071+N1071+O1071+P1071+Q1071+R1071+S1071+T1071+U1071+V1071+W1071</f>
        <v>10517842.85348</v>
      </c>
      <c r="Y1071" s="9" t="s">
        <v>2659</v>
      </c>
      <c r="Z1071" s="16">
        <v>0</v>
      </c>
      <c r="AA1071" s="16">
        <v>0</v>
      </c>
      <c r="AB1071" s="16">
        <v>0</v>
      </c>
      <c r="AC1071" s="53">
        <f t="shared" ref="AC1071:AC1085" si="244">X1071-(Z1071+AA1071+AB1071)</f>
        <v>10517842.85348</v>
      </c>
    </row>
    <row r="1072" spans="1:30" s="7" customFormat="1" ht="93.6" customHeight="1" x14ac:dyDescent="0.25">
      <c r="A1072" s="51">
        <f>IF(OR(D1072=0,D1072=""),"",COUNTA($D$471:D1072))</f>
        <v>556</v>
      </c>
      <c r="B1072" s="9" t="s">
        <v>2188</v>
      </c>
      <c r="C1072" s="11" t="s">
        <v>1935</v>
      </c>
      <c r="D1072" s="16">
        <v>1966</v>
      </c>
      <c r="E1072" s="95">
        <v>766</v>
      </c>
      <c r="F1072" s="95">
        <v>453.4</v>
      </c>
      <c r="G1072" s="95">
        <v>312.60000000000002</v>
      </c>
      <c r="H1072" s="9" t="s">
        <v>725</v>
      </c>
      <c r="I1072" s="9"/>
      <c r="J1072" s="9"/>
      <c r="K1072" s="9"/>
      <c r="L1072" s="95"/>
      <c r="M1072" s="95"/>
      <c r="N1072" s="95"/>
      <c r="O1072" s="95"/>
      <c r="P1072" s="95"/>
      <c r="Q1072" s="95"/>
      <c r="R1072" s="95">
        <f>5074*E1072</f>
        <v>3886684</v>
      </c>
      <c r="S1072" s="95"/>
      <c r="T1072" s="95"/>
      <c r="U1072" s="95"/>
      <c r="V1072" s="95"/>
      <c r="W1072" s="95"/>
      <c r="X1072" s="95">
        <f t="shared" si="243"/>
        <v>3886684</v>
      </c>
      <c r="Y1072" s="9" t="s">
        <v>2659</v>
      </c>
      <c r="Z1072" s="16">
        <v>0</v>
      </c>
      <c r="AA1072" s="16">
        <v>0</v>
      </c>
      <c r="AB1072" s="16">
        <v>0</v>
      </c>
      <c r="AC1072" s="53">
        <f t="shared" si="244"/>
        <v>3886684</v>
      </c>
    </row>
    <row r="1073" spans="1:29" s="7" customFormat="1" ht="93.6" customHeight="1" x14ac:dyDescent="0.25">
      <c r="A1073" s="51">
        <f>IF(OR(D1073=0,D1073=""),"",COUNTA($D$471:D1073))</f>
        <v>557</v>
      </c>
      <c r="B1073" s="9" t="s">
        <v>2189</v>
      </c>
      <c r="C1073" s="11" t="s">
        <v>2018</v>
      </c>
      <c r="D1073" s="16">
        <v>1960</v>
      </c>
      <c r="E1073" s="95">
        <v>824.4</v>
      </c>
      <c r="F1073" s="95">
        <v>529.79999999999995</v>
      </c>
      <c r="G1073" s="95">
        <v>0</v>
      </c>
      <c r="H1073" s="9" t="s">
        <v>725</v>
      </c>
      <c r="I1073" s="9"/>
      <c r="J1073" s="9"/>
      <c r="K1073" s="9"/>
      <c r="L1073" s="95"/>
      <c r="M1073" s="95"/>
      <c r="N1073" s="95"/>
      <c r="O1073" s="95"/>
      <c r="P1073" s="95"/>
      <c r="Q1073" s="95"/>
      <c r="R1073" s="95"/>
      <c r="S1073" s="95"/>
      <c r="T1073" s="95">
        <f>4807*E1073</f>
        <v>3962890.8</v>
      </c>
      <c r="U1073" s="95">
        <f>130*E1073</f>
        <v>107172</v>
      </c>
      <c r="V1073" s="95"/>
      <c r="W1073" s="95"/>
      <c r="X1073" s="95">
        <f t="shared" si="243"/>
        <v>4070062.8</v>
      </c>
      <c r="Y1073" s="9" t="s">
        <v>2659</v>
      </c>
      <c r="Z1073" s="16">
        <v>0</v>
      </c>
      <c r="AA1073" s="16">
        <v>0</v>
      </c>
      <c r="AB1073" s="16">
        <v>0</v>
      </c>
      <c r="AC1073" s="53">
        <f t="shared" si="244"/>
        <v>4070062.8</v>
      </c>
    </row>
    <row r="1074" spans="1:29" s="7" customFormat="1" ht="93.6" customHeight="1" x14ac:dyDescent="0.25">
      <c r="A1074" s="51">
        <f>IF(OR(D1074=0,D1074=""),"",COUNTA($D$471:D1074))</f>
        <v>558</v>
      </c>
      <c r="B1074" s="9" t="s">
        <v>2190</v>
      </c>
      <c r="C1074" s="11" t="s">
        <v>2019</v>
      </c>
      <c r="D1074" s="16">
        <v>1977</v>
      </c>
      <c r="E1074" s="95">
        <v>1226.0999999999999</v>
      </c>
      <c r="F1074" s="95">
        <v>619.5</v>
      </c>
      <c r="G1074" s="95">
        <v>606.6</v>
      </c>
      <c r="H1074" s="9" t="s">
        <v>727</v>
      </c>
      <c r="I1074" s="9"/>
      <c r="J1074" s="9"/>
      <c r="K1074" s="9"/>
      <c r="L1074" s="95"/>
      <c r="M1074" s="95"/>
      <c r="N1074" s="95"/>
      <c r="O1074" s="95"/>
      <c r="P1074" s="95"/>
      <c r="Q1074" s="95"/>
      <c r="R1074" s="95">
        <f t="shared" ref="R1074:R1082" si="245">5074*E1074</f>
        <v>6221231.3999999994</v>
      </c>
      <c r="S1074" s="95"/>
      <c r="T1074" s="95">
        <f>4807*E1074</f>
        <v>5893862.6999999993</v>
      </c>
      <c r="U1074" s="95"/>
      <c r="V1074" s="95"/>
      <c r="W1074" s="95"/>
      <c r="X1074" s="95">
        <f t="shared" si="243"/>
        <v>12115094.099999998</v>
      </c>
      <c r="Y1074" s="9" t="s">
        <v>2659</v>
      </c>
      <c r="Z1074" s="16">
        <v>0</v>
      </c>
      <c r="AA1074" s="16">
        <v>0</v>
      </c>
      <c r="AB1074" s="16">
        <v>0</v>
      </c>
      <c r="AC1074" s="53">
        <f t="shared" si="244"/>
        <v>12115094.099999998</v>
      </c>
    </row>
    <row r="1075" spans="1:29" s="7" customFormat="1" ht="93.6" customHeight="1" x14ac:dyDescent="0.25">
      <c r="A1075" s="51">
        <f>IF(OR(D1075=0,D1075=""),"",COUNTA($D$471:D1075))</f>
        <v>559</v>
      </c>
      <c r="B1075" s="9" t="s">
        <v>2507</v>
      </c>
      <c r="C1075" s="11" t="s">
        <v>2482</v>
      </c>
      <c r="D1075" s="16">
        <v>1963</v>
      </c>
      <c r="E1075" s="95">
        <v>1046</v>
      </c>
      <c r="F1075" s="95">
        <v>508</v>
      </c>
      <c r="G1075" s="95">
        <v>0</v>
      </c>
      <c r="H1075" s="9" t="s">
        <v>725</v>
      </c>
      <c r="I1075" s="9"/>
      <c r="J1075" s="9"/>
      <c r="K1075" s="9"/>
      <c r="L1075" s="95"/>
      <c r="M1075" s="95"/>
      <c r="N1075" s="95"/>
      <c r="O1075" s="95"/>
      <c r="P1075" s="95"/>
      <c r="Q1075" s="95"/>
      <c r="R1075" s="95">
        <f t="shared" si="245"/>
        <v>5307404</v>
      </c>
      <c r="S1075" s="95"/>
      <c r="T1075" s="95">
        <f>4807*E1075</f>
        <v>5028122</v>
      </c>
      <c r="U1075" s="95">
        <f>130*E1075</f>
        <v>135980</v>
      </c>
      <c r="V1075" s="95"/>
      <c r="W1075" s="95"/>
      <c r="X1075" s="95">
        <f t="shared" si="243"/>
        <v>10471506</v>
      </c>
      <c r="Y1075" s="9" t="s">
        <v>2659</v>
      </c>
      <c r="Z1075" s="16">
        <v>0</v>
      </c>
      <c r="AA1075" s="16">
        <v>0</v>
      </c>
      <c r="AB1075" s="16">
        <v>0</v>
      </c>
      <c r="AC1075" s="53">
        <f t="shared" si="244"/>
        <v>10471506</v>
      </c>
    </row>
    <row r="1076" spans="1:29" s="7" customFormat="1" ht="93.6" customHeight="1" x14ac:dyDescent="0.25">
      <c r="A1076" s="51">
        <f>IF(OR(D1076=0,D1076=""),"",COUNTA($D$471:D1076))</f>
        <v>560</v>
      </c>
      <c r="B1076" s="9" t="s">
        <v>2508</v>
      </c>
      <c r="C1076" s="11" t="s">
        <v>2483</v>
      </c>
      <c r="D1076" s="16">
        <v>1984</v>
      </c>
      <c r="E1076" s="95">
        <v>257.2</v>
      </c>
      <c r="F1076" s="95">
        <v>136.4</v>
      </c>
      <c r="G1076" s="95">
        <v>0</v>
      </c>
      <c r="H1076" s="9" t="s">
        <v>726</v>
      </c>
      <c r="I1076" s="9"/>
      <c r="J1076" s="9"/>
      <c r="K1076" s="9"/>
      <c r="L1076" s="95"/>
      <c r="M1076" s="95"/>
      <c r="N1076" s="95"/>
      <c r="O1076" s="95"/>
      <c r="P1076" s="95"/>
      <c r="Q1076" s="95"/>
      <c r="R1076" s="95">
        <f t="shared" si="245"/>
        <v>1305032.8</v>
      </c>
      <c r="S1076" s="95"/>
      <c r="T1076" s="95"/>
      <c r="U1076" s="95"/>
      <c r="V1076" s="95"/>
      <c r="W1076" s="95"/>
      <c r="X1076" s="95">
        <f t="shared" si="243"/>
        <v>1305032.8</v>
      </c>
      <c r="Y1076" s="9" t="s">
        <v>2659</v>
      </c>
      <c r="Z1076" s="16">
        <v>0</v>
      </c>
      <c r="AA1076" s="16">
        <v>0</v>
      </c>
      <c r="AB1076" s="16">
        <v>0</v>
      </c>
      <c r="AC1076" s="53">
        <f t="shared" si="244"/>
        <v>1305032.8</v>
      </c>
    </row>
    <row r="1077" spans="1:29" s="7" customFormat="1" ht="93.6" customHeight="1" x14ac:dyDescent="0.25">
      <c r="A1077" s="51">
        <f>IF(OR(D1077=0,D1077=""),"",COUNTA($D$471:D1077))</f>
        <v>561</v>
      </c>
      <c r="B1077" s="9" t="s">
        <v>2509</v>
      </c>
      <c r="C1077" s="11" t="s">
        <v>2484</v>
      </c>
      <c r="D1077" s="16">
        <v>1976</v>
      </c>
      <c r="E1077" s="95">
        <v>577.6</v>
      </c>
      <c r="F1077" s="95">
        <v>530.5</v>
      </c>
      <c r="G1077" s="95">
        <v>0</v>
      </c>
      <c r="H1077" s="9" t="s">
        <v>725</v>
      </c>
      <c r="I1077" s="9"/>
      <c r="J1077" s="9"/>
      <c r="K1077" s="9"/>
      <c r="L1077" s="95"/>
      <c r="M1077" s="95"/>
      <c r="N1077" s="95"/>
      <c r="O1077" s="95"/>
      <c r="P1077" s="95"/>
      <c r="Q1077" s="95"/>
      <c r="R1077" s="95">
        <f t="shared" si="245"/>
        <v>2930742.4</v>
      </c>
      <c r="S1077" s="95"/>
      <c r="T1077" s="95"/>
      <c r="U1077" s="95"/>
      <c r="V1077" s="95"/>
      <c r="W1077" s="95"/>
      <c r="X1077" s="95">
        <f t="shared" si="243"/>
        <v>2930742.4</v>
      </c>
      <c r="Y1077" s="9" t="s">
        <v>2659</v>
      </c>
      <c r="Z1077" s="16">
        <v>0</v>
      </c>
      <c r="AA1077" s="16">
        <v>0</v>
      </c>
      <c r="AB1077" s="16">
        <v>0</v>
      </c>
      <c r="AC1077" s="53">
        <f t="shared" si="244"/>
        <v>2930742.4</v>
      </c>
    </row>
    <row r="1078" spans="1:29" s="7" customFormat="1" ht="93.6" customHeight="1" x14ac:dyDescent="0.25">
      <c r="A1078" s="51">
        <f>IF(OR(D1078=0,D1078=""),"",COUNTA($D$471:D1078))</f>
        <v>562</v>
      </c>
      <c r="B1078" s="9" t="s">
        <v>2191</v>
      </c>
      <c r="C1078" s="11" t="s">
        <v>2021</v>
      </c>
      <c r="D1078" s="16">
        <v>1960</v>
      </c>
      <c r="E1078" s="95">
        <v>404.8</v>
      </c>
      <c r="F1078" s="95">
        <v>281.60000000000002</v>
      </c>
      <c r="G1078" s="95">
        <v>123.2</v>
      </c>
      <c r="H1078" s="9" t="s">
        <v>725</v>
      </c>
      <c r="I1078" s="9"/>
      <c r="J1078" s="9"/>
      <c r="K1078" s="9"/>
      <c r="L1078" s="95"/>
      <c r="M1078" s="95"/>
      <c r="N1078" s="95"/>
      <c r="O1078" s="95"/>
      <c r="P1078" s="95"/>
      <c r="Q1078" s="95"/>
      <c r="R1078" s="95">
        <f t="shared" si="245"/>
        <v>2053955.2</v>
      </c>
      <c r="S1078" s="95"/>
      <c r="T1078" s="95"/>
      <c r="U1078" s="95"/>
      <c r="V1078" s="95"/>
      <c r="W1078" s="95"/>
      <c r="X1078" s="95">
        <f t="shared" si="243"/>
        <v>2053955.2</v>
      </c>
      <c r="Y1078" s="9" t="s">
        <v>2659</v>
      </c>
      <c r="Z1078" s="16">
        <v>0</v>
      </c>
      <c r="AA1078" s="16">
        <v>0</v>
      </c>
      <c r="AB1078" s="16">
        <v>0</v>
      </c>
      <c r="AC1078" s="53">
        <f t="shared" si="244"/>
        <v>2053955.2</v>
      </c>
    </row>
    <row r="1079" spans="1:29" s="7" customFormat="1" ht="93.6" customHeight="1" x14ac:dyDescent="0.25">
      <c r="A1079" s="51">
        <f>IF(OR(D1079=0,D1079=""),"",COUNTA($D$471:D1079))</f>
        <v>563</v>
      </c>
      <c r="B1079" s="9" t="s">
        <v>2192</v>
      </c>
      <c r="C1079" s="11" t="s">
        <v>2022</v>
      </c>
      <c r="D1079" s="16">
        <v>1960</v>
      </c>
      <c r="E1079" s="95">
        <v>404.8</v>
      </c>
      <c r="F1079" s="95">
        <v>281.60000000000002</v>
      </c>
      <c r="G1079" s="95">
        <v>123.2</v>
      </c>
      <c r="H1079" s="9" t="s">
        <v>725</v>
      </c>
      <c r="I1079" s="9"/>
      <c r="J1079" s="9"/>
      <c r="K1079" s="9"/>
      <c r="L1079" s="95"/>
      <c r="M1079" s="95"/>
      <c r="N1079" s="95"/>
      <c r="O1079" s="95"/>
      <c r="P1079" s="95"/>
      <c r="Q1079" s="95"/>
      <c r="R1079" s="95">
        <f t="shared" si="245"/>
        <v>2053955.2</v>
      </c>
      <c r="S1079" s="95"/>
      <c r="T1079" s="95"/>
      <c r="U1079" s="95"/>
      <c r="V1079" s="95"/>
      <c r="W1079" s="95"/>
      <c r="X1079" s="95">
        <f t="shared" si="243"/>
        <v>2053955.2</v>
      </c>
      <c r="Y1079" s="9" t="s">
        <v>2659</v>
      </c>
      <c r="Z1079" s="16">
        <v>0</v>
      </c>
      <c r="AA1079" s="16">
        <v>0</v>
      </c>
      <c r="AB1079" s="16">
        <v>0</v>
      </c>
      <c r="AC1079" s="53">
        <f t="shared" si="244"/>
        <v>2053955.2</v>
      </c>
    </row>
    <row r="1080" spans="1:29" s="7" customFormat="1" ht="93.6" customHeight="1" x14ac:dyDescent="0.25">
      <c r="A1080" s="51">
        <f>IF(OR(D1080=0,D1080=""),"",COUNTA($D$471:D1080))</f>
        <v>564</v>
      </c>
      <c r="B1080" s="9" t="s">
        <v>2193</v>
      </c>
      <c r="C1080" s="11" t="s">
        <v>2029</v>
      </c>
      <c r="D1080" s="16">
        <v>1966</v>
      </c>
      <c r="E1080" s="95">
        <v>672.8</v>
      </c>
      <c r="F1080" s="95">
        <v>435</v>
      </c>
      <c r="G1080" s="95">
        <v>237.8</v>
      </c>
      <c r="H1080" s="9" t="s">
        <v>725</v>
      </c>
      <c r="I1080" s="9"/>
      <c r="J1080" s="9"/>
      <c r="K1080" s="9"/>
      <c r="L1080" s="95"/>
      <c r="M1080" s="95"/>
      <c r="N1080" s="95"/>
      <c r="O1080" s="95"/>
      <c r="P1080" s="95"/>
      <c r="Q1080" s="95"/>
      <c r="R1080" s="95">
        <f t="shared" si="245"/>
        <v>3413787.1999999997</v>
      </c>
      <c r="S1080" s="95"/>
      <c r="T1080" s="95"/>
      <c r="U1080" s="95"/>
      <c r="V1080" s="95"/>
      <c r="W1080" s="95"/>
      <c r="X1080" s="95">
        <f t="shared" si="243"/>
        <v>3413787.1999999997</v>
      </c>
      <c r="Y1080" s="9" t="s">
        <v>2659</v>
      </c>
      <c r="Z1080" s="16">
        <v>0</v>
      </c>
      <c r="AA1080" s="16">
        <v>0</v>
      </c>
      <c r="AB1080" s="16">
        <v>0</v>
      </c>
      <c r="AC1080" s="53">
        <f t="shared" si="244"/>
        <v>3413787.1999999997</v>
      </c>
    </row>
    <row r="1081" spans="1:29" s="7" customFormat="1" ht="93.6" customHeight="1" x14ac:dyDescent="0.25">
      <c r="A1081" s="51">
        <f>IF(OR(D1081=0,D1081=""),"",COUNTA($D$471:D1081))</f>
        <v>565</v>
      </c>
      <c r="B1081" s="9" t="s">
        <v>2194</v>
      </c>
      <c r="C1081" s="11" t="s">
        <v>2023</v>
      </c>
      <c r="D1081" s="16">
        <v>1960</v>
      </c>
      <c r="E1081" s="95">
        <v>404.8</v>
      </c>
      <c r="F1081" s="95">
        <v>281.60000000000002</v>
      </c>
      <c r="G1081" s="95">
        <v>123.2</v>
      </c>
      <c r="H1081" s="9" t="s">
        <v>725</v>
      </c>
      <c r="I1081" s="9"/>
      <c r="J1081" s="9"/>
      <c r="K1081" s="9"/>
      <c r="L1081" s="95"/>
      <c r="M1081" s="95"/>
      <c r="N1081" s="95"/>
      <c r="O1081" s="95"/>
      <c r="P1081" s="95"/>
      <c r="Q1081" s="95"/>
      <c r="R1081" s="95">
        <f t="shared" si="245"/>
        <v>2053955.2</v>
      </c>
      <c r="S1081" s="95"/>
      <c r="T1081" s="95"/>
      <c r="U1081" s="95"/>
      <c r="V1081" s="95"/>
      <c r="W1081" s="95"/>
      <c r="X1081" s="95">
        <f t="shared" si="243"/>
        <v>2053955.2</v>
      </c>
      <c r="Y1081" s="9" t="s">
        <v>2659</v>
      </c>
      <c r="Z1081" s="16">
        <v>0</v>
      </c>
      <c r="AA1081" s="16">
        <v>0</v>
      </c>
      <c r="AB1081" s="16">
        <v>0</v>
      </c>
      <c r="AC1081" s="53">
        <f t="shared" si="244"/>
        <v>2053955.2</v>
      </c>
    </row>
    <row r="1082" spans="1:29" s="7" customFormat="1" ht="93.6" customHeight="1" x14ac:dyDescent="0.25">
      <c r="A1082" s="51">
        <f>IF(OR(D1082=0,D1082=""),"",COUNTA($D$471:D1082))</f>
        <v>566</v>
      </c>
      <c r="B1082" s="9" t="s">
        <v>2195</v>
      </c>
      <c r="C1082" s="11" t="s">
        <v>1936</v>
      </c>
      <c r="D1082" s="16">
        <v>1989</v>
      </c>
      <c r="E1082" s="95">
        <v>1317</v>
      </c>
      <c r="F1082" s="95">
        <v>711.3</v>
      </c>
      <c r="G1082" s="95">
        <v>72</v>
      </c>
      <c r="H1082" s="9" t="s">
        <v>727</v>
      </c>
      <c r="I1082" s="9"/>
      <c r="J1082" s="9"/>
      <c r="K1082" s="9"/>
      <c r="L1082" s="95"/>
      <c r="M1082" s="95"/>
      <c r="N1082" s="95"/>
      <c r="O1082" s="95"/>
      <c r="P1082" s="95"/>
      <c r="Q1082" s="95"/>
      <c r="R1082" s="95">
        <f t="shared" si="245"/>
        <v>6682458</v>
      </c>
      <c r="S1082" s="95"/>
      <c r="T1082" s="95"/>
      <c r="U1082" s="95"/>
      <c r="V1082" s="95"/>
      <c r="W1082" s="95"/>
      <c r="X1082" s="95">
        <f t="shared" si="243"/>
        <v>6682458</v>
      </c>
      <c r="Y1082" s="9" t="s">
        <v>2659</v>
      </c>
      <c r="Z1082" s="16">
        <v>0</v>
      </c>
      <c r="AA1082" s="16">
        <v>0</v>
      </c>
      <c r="AB1082" s="16">
        <v>0</v>
      </c>
      <c r="AC1082" s="53">
        <f t="shared" si="244"/>
        <v>6682458</v>
      </c>
    </row>
    <row r="1083" spans="1:29" s="7" customFormat="1" ht="93.6" customHeight="1" x14ac:dyDescent="0.25">
      <c r="A1083" s="51">
        <f>IF(OR(D1083=0,D1083=""),"",COUNTA($D$471:D1083))</f>
        <v>567</v>
      </c>
      <c r="B1083" s="9" t="s">
        <v>1430</v>
      </c>
      <c r="C1083" s="11" t="s">
        <v>353</v>
      </c>
      <c r="D1083" s="60">
        <v>1968</v>
      </c>
      <c r="E1083" s="61">
        <v>378.6</v>
      </c>
      <c r="F1083" s="61">
        <v>354.4</v>
      </c>
      <c r="G1083" s="61">
        <v>24.2</v>
      </c>
      <c r="H1083" s="9" t="s">
        <v>725</v>
      </c>
      <c r="I1083" s="9"/>
      <c r="J1083" s="9"/>
      <c r="K1083" s="9"/>
      <c r="L1083" s="95">
        <f>677*E1083</f>
        <v>256312.2</v>
      </c>
      <c r="M1083" s="95"/>
      <c r="N1083" s="95">
        <f>430*E1083</f>
        <v>162798</v>
      </c>
      <c r="O1083" s="95">
        <f>668*E1083</f>
        <v>252904.80000000002</v>
      </c>
      <c r="P1083" s="95"/>
      <c r="Q1083" s="95"/>
      <c r="R1083" s="95"/>
      <c r="S1083" s="95"/>
      <c r="T1083" s="95">
        <f>4807*E1083</f>
        <v>1819930.2000000002</v>
      </c>
      <c r="U1083" s="95">
        <f>130*E1083</f>
        <v>49218</v>
      </c>
      <c r="V1083" s="95">
        <f>34*E1083</f>
        <v>12872.400000000001</v>
      </c>
      <c r="W1083" s="95">
        <f>(L1083+M1083+N1083+O1083+P1083+Q1083+R1083+S1083+T1083+U1083)*0.0214</f>
        <v>54380.892480000002</v>
      </c>
      <c r="X1083" s="95">
        <f t="shared" si="243"/>
        <v>2608416.49248</v>
      </c>
      <c r="Y1083" s="9" t="s">
        <v>2659</v>
      </c>
      <c r="Z1083" s="16">
        <v>0</v>
      </c>
      <c r="AA1083" s="16">
        <v>0</v>
      </c>
      <c r="AB1083" s="16">
        <v>0</v>
      </c>
      <c r="AC1083" s="53">
        <f t="shared" si="244"/>
        <v>2608416.49248</v>
      </c>
    </row>
    <row r="1084" spans="1:29" s="7" customFormat="1" ht="93.6" customHeight="1" x14ac:dyDescent="0.25">
      <c r="A1084" s="51">
        <f>IF(OR(D1084=0,D1084=""),"",COUNTA($D$471:D1084))</f>
        <v>568</v>
      </c>
      <c r="B1084" s="9" t="s">
        <v>1429</v>
      </c>
      <c r="C1084" s="11" t="s">
        <v>405</v>
      </c>
      <c r="D1084" s="58">
        <v>1969</v>
      </c>
      <c r="E1084" s="59">
        <v>800.2</v>
      </c>
      <c r="F1084" s="59">
        <v>502.4</v>
      </c>
      <c r="G1084" s="95">
        <v>297.7</v>
      </c>
      <c r="H1084" s="9" t="s">
        <v>725</v>
      </c>
      <c r="I1084" s="9"/>
      <c r="J1084" s="9"/>
      <c r="K1084" s="9"/>
      <c r="L1084" s="95">
        <f>677*E1084</f>
        <v>541735.4</v>
      </c>
      <c r="M1084" s="95"/>
      <c r="N1084" s="95"/>
      <c r="O1084" s="95"/>
      <c r="P1084" s="95">
        <f>556*E1084</f>
        <v>444911.2</v>
      </c>
      <c r="Q1084" s="95"/>
      <c r="R1084" s="95">
        <f>5074*E1084</f>
        <v>4060214.8000000003</v>
      </c>
      <c r="S1084" s="95"/>
      <c r="T1084" s="95">
        <f>4807*E1084</f>
        <v>3846561.4000000004</v>
      </c>
      <c r="U1084" s="95">
        <f>130*E1084</f>
        <v>104026</v>
      </c>
      <c r="V1084" s="95"/>
      <c r="W1084" s="95">
        <f>(L1084+M1084+N1084+O1084+P1084+Q1084+R1084+S1084+T1084+U1084)*0.0214</f>
        <v>192545.40432</v>
      </c>
      <c r="X1084" s="95">
        <f t="shared" si="243"/>
        <v>9189994.2043200005</v>
      </c>
      <c r="Y1084" s="9" t="s">
        <v>2659</v>
      </c>
      <c r="Z1084" s="16">
        <v>0</v>
      </c>
      <c r="AA1084" s="16">
        <v>0</v>
      </c>
      <c r="AB1084" s="16">
        <v>0</v>
      </c>
      <c r="AC1084" s="53">
        <f t="shared" si="244"/>
        <v>9189994.2043200005</v>
      </c>
    </row>
    <row r="1085" spans="1:29" s="7" customFormat="1" ht="93.6" customHeight="1" x14ac:dyDescent="0.25">
      <c r="A1085" s="51">
        <f>IF(OR(D1085=0,D1085=""),"",COUNTA($D$471:D1085))</f>
        <v>569</v>
      </c>
      <c r="B1085" s="9" t="s">
        <v>1431</v>
      </c>
      <c r="C1085" s="11" t="s">
        <v>406</v>
      </c>
      <c r="D1085" s="58">
        <v>1969</v>
      </c>
      <c r="E1085" s="59">
        <v>688</v>
      </c>
      <c r="F1085" s="59">
        <v>288.60000000000002</v>
      </c>
      <c r="G1085" s="95">
        <v>123.1</v>
      </c>
      <c r="H1085" s="9" t="s">
        <v>725</v>
      </c>
      <c r="I1085" s="9"/>
      <c r="J1085" s="9"/>
      <c r="K1085" s="9"/>
      <c r="L1085" s="95">
        <f>677*E1085</f>
        <v>465776</v>
      </c>
      <c r="M1085" s="95"/>
      <c r="N1085" s="95"/>
      <c r="O1085" s="95">
        <f>668*E1085</f>
        <v>459584</v>
      </c>
      <c r="P1085" s="95"/>
      <c r="Q1085" s="95"/>
      <c r="R1085" s="95">
        <f>5074*E1085</f>
        <v>3490912</v>
      </c>
      <c r="S1085" s="95"/>
      <c r="T1085" s="95">
        <f>4807*E1085</f>
        <v>3307216</v>
      </c>
      <c r="U1085" s="95">
        <f>130*E1085</f>
        <v>89440</v>
      </c>
      <c r="V1085" s="95"/>
      <c r="W1085" s="95">
        <f>(L1085+M1085+N1085+O1085+P1085+Q1085+R1085+S1085+T1085+U1085)*0.0214</f>
        <v>167196.65919999999</v>
      </c>
      <c r="X1085" s="95">
        <f t="shared" si="243"/>
        <v>7980124.6591999996</v>
      </c>
      <c r="Y1085" s="9" t="s">
        <v>2659</v>
      </c>
      <c r="Z1085" s="16">
        <v>0</v>
      </c>
      <c r="AA1085" s="16">
        <v>0</v>
      </c>
      <c r="AB1085" s="16">
        <v>0</v>
      </c>
      <c r="AC1085" s="53">
        <f t="shared" si="244"/>
        <v>7980124.6591999996</v>
      </c>
    </row>
    <row r="1086" spans="1:29" s="7" customFormat="1" ht="93.6" customHeight="1" x14ac:dyDescent="0.25">
      <c r="A1086" s="51" t="str">
        <f>IF(OR(D1086=0,D1086=""),"",COUNTA($D$471:D1086))</f>
        <v/>
      </c>
      <c r="B1086" s="51"/>
      <c r="C1086" s="11"/>
      <c r="D1086" s="58"/>
      <c r="E1086" s="71">
        <f>SUM(E1071:E1085)</f>
        <v>10600.400000000003</v>
      </c>
      <c r="F1086" s="71">
        <f>SUM(F1071:F1085)</f>
        <v>6372.9000000000005</v>
      </c>
      <c r="G1086" s="71">
        <f>SUM(G1071:G1085)</f>
        <v>2105.2000000000003</v>
      </c>
      <c r="H1086" s="9"/>
      <c r="I1086" s="9"/>
      <c r="J1086" s="9"/>
      <c r="K1086" s="9"/>
      <c r="L1086" s="95"/>
      <c r="M1086" s="95"/>
      <c r="N1086" s="95"/>
      <c r="O1086" s="95"/>
      <c r="P1086" s="95"/>
      <c r="Q1086" s="95"/>
      <c r="R1086" s="95"/>
      <c r="S1086" s="95"/>
      <c r="T1086" s="95"/>
      <c r="U1086" s="95"/>
      <c r="V1086" s="95"/>
      <c r="W1086" s="9"/>
      <c r="X1086" s="71">
        <f>SUM(X1071:X1085)</f>
        <v>81333611.109480008</v>
      </c>
      <c r="Y1086" s="71"/>
      <c r="Z1086" s="54">
        <v>0</v>
      </c>
      <c r="AA1086" s="56">
        <v>0</v>
      </c>
      <c r="AB1086" s="56">
        <v>0</v>
      </c>
      <c r="AC1086" s="71">
        <f>SUM(AC1071:AC1085)</f>
        <v>81333611.109480008</v>
      </c>
    </row>
    <row r="1087" spans="1:29" s="7" customFormat="1" ht="93.6" customHeight="1" x14ac:dyDescent="0.25">
      <c r="A1087" s="51" t="str">
        <f>IF(OR(D1087=0,D1087=""),"",COUNTA($D$471:D1087))</f>
        <v/>
      </c>
      <c r="B1087" s="51"/>
      <c r="C1087" s="52" t="s">
        <v>2697</v>
      </c>
      <c r="D1087" s="58"/>
      <c r="E1087" s="59"/>
      <c r="F1087" s="59"/>
      <c r="G1087" s="95"/>
      <c r="H1087" s="9"/>
      <c r="I1087" s="9"/>
      <c r="J1087" s="9"/>
      <c r="K1087" s="9"/>
      <c r="L1087" s="95"/>
      <c r="M1087" s="95"/>
      <c r="N1087" s="95"/>
      <c r="O1087" s="95"/>
      <c r="P1087" s="95"/>
      <c r="Q1087" s="95"/>
      <c r="R1087" s="95"/>
      <c r="S1087" s="95"/>
      <c r="T1087" s="95"/>
      <c r="U1087" s="95"/>
      <c r="V1087" s="95"/>
      <c r="W1087" s="9"/>
      <c r="X1087" s="53"/>
      <c r="Y1087" s="53"/>
      <c r="Z1087" s="53"/>
      <c r="AA1087" s="53"/>
      <c r="AB1087" s="53"/>
      <c r="AC1087" s="53"/>
    </row>
    <row r="1088" spans="1:29" s="7" customFormat="1" ht="93.6" customHeight="1" x14ac:dyDescent="0.25">
      <c r="A1088" s="51">
        <f>IF(OR(D1088=0,D1088=""),"",COUNTA($D$471:D1088))</f>
        <v>570</v>
      </c>
      <c r="B1088" s="9" t="s">
        <v>1433</v>
      </c>
      <c r="C1088" s="11" t="s">
        <v>322</v>
      </c>
      <c r="D1088" s="16">
        <v>1967</v>
      </c>
      <c r="E1088" s="95">
        <v>395.5</v>
      </c>
      <c r="F1088" s="95">
        <v>333.1</v>
      </c>
      <c r="G1088" s="95">
        <v>56.1</v>
      </c>
      <c r="H1088" s="9" t="s">
        <v>725</v>
      </c>
      <c r="I1088" s="9"/>
      <c r="J1088" s="9"/>
      <c r="K1088" s="9"/>
      <c r="L1088" s="95">
        <f>677*E1088</f>
        <v>267753.5</v>
      </c>
      <c r="M1088" s="95">
        <f>3303*E1088</f>
        <v>1306336.5</v>
      </c>
      <c r="N1088" s="95"/>
      <c r="O1088" s="95">
        <f>668*E1088</f>
        <v>264194</v>
      </c>
      <c r="P1088" s="95">
        <f>556*E1088</f>
        <v>219898</v>
      </c>
      <c r="Q1088" s="95"/>
      <c r="R1088" s="95">
        <f>5074*E1088</f>
        <v>2006767</v>
      </c>
      <c r="S1088" s="95"/>
      <c r="T1088" s="95">
        <f>4807*E1088</f>
        <v>1901168.5</v>
      </c>
      <c r="U1088" s="95">
        <f>130*E1088</f>
        <v>51415</v>
      </c>
      <c r="V1088" s="95"/>
      <c r="W1088" s="95">
        <f>(L1088+M1088+N1088+O1088+P1088+Q1088+R1088+S1088+T1088+U1088)*0.0214</f>
        <v>128775.19549999999</v>
      </c>
      <c r="X1088" s="95">
        <f>L1088+M1088+N1088+O1088+P1088+Q1088+R1088+S1088+T1088+U1088+V1088+W1088</f>
        <v>6146307.6955000004</v>
      </c>
      <c r="Y1088" s="9" t="s">
        <v>2659</v>
      </c>
      <c r="Z1088" s="16">
        <v>0</v>
      </c>
      <c r="AA1088" s="16">
        <v>0</v>
      </c>
      <c r="AB1088" s="16">
        <v>0</v>
      </c>
      <c r="AC1088" s="53">
        <f>X1088-(Z1088+AA1088+AB1088)</f>
        <v>6146307.6955000004</v>
      </c>
    </row>
    <row r="1089" spans="1:29" s="7" customFormat="1" ht="93.6" customHeight="1" x14ac:dyDescent="0.25">
      <c r="A1089" s="51">
        <f>IF(OR(D1089=0,D1089=""),"",COUNTA($D$471:D1089))</f>
        <v>571</v>
      </c>
      <c r="B1089" s="9" t="s">
        <v>1432</v>
      </c>
      <c r="C1089" s="11" t="s">
        <v>474</v>
      </c>
      <c r="D1089" s="16">
        <v>1970</v>
      </c>
      <c r="E1089" s="95">
        <v>399.3</v>
      </c>
      <c r="F1089" s="95">
        <v>367.3</v>
      </c>
      <c r="G1089" s="95">
        <v>32</v>
      </c>
      <c r="H1089" s="9" t="s">
        <v>725</v>
      </c>
      <c r="I1089" s="9"/>
      <c r="J1089" s="9"/>
      <c r="K1089" s="9"/>
      <c r="L1089" s="95">
        <f>677*E1089</f>
        <v>270326.10000000003</v>
      </c>
      <c r="M1089" s="95">
        <f>3303*E1089</f>
        <v>1318887.9000000001</v>
      </c>
      <c r="N1089" s="95">
        <f>430*E1089</f>
        <v>171699</v>
      </c>
      <c r="O1089" s="95">
        <f>668*E1089</f>
        <v>266732.40000000002</v>
      </c>
      <c r="P1089" s="95">
        <f>556*E1089</f>
        <v>222010.80000000002</v>
      </c>
      <c r="Q1089" s="95"/>
      <c r="R1089" s="95">
        <f>5074*E1089</f>
        <v>2026048.2</v>
      </c>
      <c r="S1089" s="95"/>
      <c r="T1089" s="95">
        <f>4807*E1089</f>
        <v>1919435.1</v>
      </c>
      <c r="U1089" s="95">
        <f>130*E1089</f>
        <v>51909</v>
      </c>
      <c r="V1089" s="95">
        <f>34*E1089</f>
        <v>13576.2</v>
      </c>
      <c r="W1089" s="95">
        <f>(L1089+M1089+N1089+O1089+P1089+Q1089+R1089+S1089+T1089+U1089)*0.0214</f>
        <v>133686.83789999998</v>
      </c>
      <c r="X1089" s="95">
        <f>L1089+M1089+N1089+O1089+P1089+Q1089+R1089+S1089+T1089+U1089+V1089+W1089</f>
        <v>6394311.5378999999</v>
      </c>
      <c r="Y1089" s="9" t="s">
        <v>2659</v>
      </c>
      <c r="Z1089" s="16">
        <v>0</v>
      </c>
      <c r="AA1089" s="16">
        <v>0</v>
      </c>
      <c r="AB1089" s="16">
        <v>0</v>
      </c>
      <c r="AC1089" s="53">
        <f>X1089-(Z1089+AA1089+AB1089)</f>
        <v>6394311.5378999999</v>
      </c>
    </row>
    <row r="1090" spans="1:29" s="7" customFormat="1" ht="93.6" customHeight="1" x14ac:dyDescent="0.25">
      <c r="A1090" s="51" t="str">
        <f>IF(OR(D1090=0,D1090=""),"",COUNTA($D$471:D1090))</f>
        <v/>
      </c>
      <c r="B1090" s="51"/>
      <c r="C1090" s="11"/>
      <c r="D1090" s="16"/>
      <c r="E1090" s="54">
        <f>SUM(E1088:E1089)</f>
        <v>794.8</v>
      </c>
      <c r="F1090" s="54">
        <f>SUM(F1088:F1089)</f>
        <v>700.40000000000009</v>
      </c>
      <c r="G1090" s="54">
        <f>SUM(G1088:G1089)</f>
        <v>88.1</v>
      </c>
      <c r="H1090" s="9"/>
      <c r="I1090" s="9"/>
      <c r="J1090" s="9"/>
      <c r="K1090" s="9"/>
      <c r="L1090" s="95"/>
      <c r="M1090" s="95"/>
      <c r="N1090" s="95"/>
      <c r="O1090" s="95"/>
      <c r="P1090" s="95"/>
      <c r="Q1090" s="95"/>
      <c r="R1090" s="95"/>
      <c r="S1090" s="95"/>
      <c r="T1090" s="95"/>
      <c r="U1090" s="95"/>
      <c r="V1090" s="95"/>
      <c r="W1090" s="95"/>
      <c r="X1090" s="54">
        <f>SUM(X1088:X1089)</f>
        <v>12540619.2334</v>
      </c>
      <c r="Y1090" s="54"/>
      <c r="Z1090" s="54">
        <v>0</v>
      </c>
      <c r="AA1090" s="56">
        <v>0</v>
      </c>
      <c r="AB1090" s="56">
        <v>0</v>
      </c>
      <c r="AC1090" s="54">
        <f>SUM(AC1088:AC1089)</f>
        <v>12540619.2334</v>
      </c>
    </row>
    <row r="1091" spans="1:29" s="7" customFormat="1" ht="93.6" customHeight="1" x14ac:dyDescent="0.25">
      <c r="A1091" s="51" t="str">
        <f>IF(OR(D1091=0,D1091=""),"",COUNTA($D$471:D1091))</f>
        <v/>
      </c>
      <c r="B1091" s="51"/>
      <c r="C1091" s="52" t="s">
        <v>2698</v>
      </c>
      <c r="D1091" s="16"/>
      <c r="E1091" s="95"/>
      <c r="F1091" s="95"/>
      <c r="G1091" s="95"/>
      <c r="H1091" s="9"/>
      <c r="I1091" s="9"/>
      <c r="J1091" s="9"/>
      <c r="K1091" s="9"/>
      <c r="L1091" s="95"/>
      <c r="M1091" s="95"/>
      <c r="N1091" s="95"/>
      <c r="O1091" s="95"/>
      <c r="P1091" s="95"/>
      <c r="Q1091" s="95"/>
      <c r="R1091" s="95"/>
      <c r="S1091" s="95"/>
      <c r="T1091" s="95"/>
      <c r="U1091" s="95"/>
      <c r="V1091" s="95"/>
      <c r="W1091" s="95"/>
      <c r="X1091" s="53"/>
      <c r="Y1091" s="53"/>
      <c r="Z1091" s="53"/>
      <c r="AA1091" s="53"/>
      <c r="AB1091" s="53"/>
      <c r="AC1091" s="53"/>
    </row>
    <row r="1092" spans="1:29" s="7" customFormat="1" ht="93.6" customHeight="1" x14ac:dyDescent="0.25">
      <c r="A1092" s="51">
        <f>IF(OR(D1092=0,D1092=""),"",COUNTA($D$471:D1092))</f>
        <v>572</v>
      </c>
      <c r="B1092" s="9" t="s">
        <v>1434</v>
      </c>
      <c r="C1092" s="11" t="s">
        <v>354</v>
      </c>
      <c r="D1092" s="9">
        <v>1968</v>
      </c>
      <c r="E1092" s="95">
        <v>417.2</v>
      </c>
      <c r="F1092" s="95">
        <v>373.3</v>
      </c>
      <c r="G1092" s="95">
        <v>43.9</v>
      </c>
      <c r="H1092" s="9" t="s">
        <v>725</v>
      </c>
      <c r="I1092" s="9"/>
      <c r="J1092" s="9"/>
      <c r="K1092" s="9"/>
      <c r="L1092" s="95">
        <f>677*E1092</f>
        <v>282444.39999999997</v>
      </c>
      <c r="M1092" s="95"/>
      <c r="N1092" s="95">
        <f>430*E1092</f>
        <v>179396</v>
      </c>
      <c r="O1092" s="95">
        <f>668*E1092</f>
        <v>278689.59999999998</v>
      </c>
      <c r="P1092" s="95"/>
      <c r="Q1092" s="95"/>
      <c r="R1092" s="95">
        <f>5074*E1092</f>
        <v>2116872.7999999998</v>
      </c>
      <c r="S1092" s="95">
        <f>187*E1092</f>
        <v>78016.399999999994</v>
      </c>
      <c r="T1092" s="95">
        <f>4807*E1092</f>
        <v>2005480.4</v>
      </c>
      <c r="U1092" s="95">
        <f>130*E1092</f>
        <v>54236</v>
      </c>
      <c r="V1092" s="95">
        <f>34*E1092</f>
        <v>14184.8</v>
      </c>
      <c r="W1092" s="95">
        <f>(L1092+M1092+N1092+O1092+P1092+Q1092+R1092+S1092+T1092+U1092)*0.0214</f>
        <v>106895.90183999999</v>
      </c>
      <c r="X1092" s="95">
        <f t="shared" ref="X1092:X1100" si="246">L1092+M1092+N1092+O1092+P1092+Q1092+R1092+S1092+T1092+U1092+V1092+W1092</f>
        <v>5116216.3018399999</v>
      </c>
      <c r="Y1092" s="9" t="s">
        <v>2659</v>
      </c>
      <c r="Z1092" s="16">
        <v>0</v>
      </c>
      <c r="AA1092" s="16">
        <v>0</v>
      </c>
      <c r="AB1092" s="16">
        <v>0</v>
      </c>
      <c r="AC1092" s="53">
        <f t="shared" ref="AC1092:AC1100" si="247">X1092-(Z1092+AA1092+AB1092)</f>
        <v>5116216.3018399999</v>
      </c>
    </row>
    <row r="1093" spans="1:29" s="7" customFormat="1" ht="93.6" customHeight="1" x14ac:dyDescent="0.25">
      <c r="A1093" s="51">
        <f>IF(OR(D1093=0,D1093=""),"",COUNTA($D$471:D1093))</f>
        <v>573</v>
      </c>
      <c r="B1093" s="9" t="s">
        <v>1437</v>
      </c>
      <c r="C1093" s="11" t="s">
        <v>355</v>
      </c>
      <c r="D1093" s="16">
        <v>1968</v>
      </c>
      <c r="E1093" s="95">
        <v>767</v>
      </c>
      <c r="F1093" s="95">
        <v>716</v>
      </c>
      <c r="G1093" s="95">
        <v>51</v>
      </c>
      <c r="H1093" s="9" t="s">
        <v>725</v>
      </c>
      <c r="I1093" s="9"/>
      <c r="J1093" s="9"/>
      <c r="K1093" s="9"/>
      <c r="L1093" s="95">
        <f>677*E1093</f>
        <v>519259</v>
      </c>
      <c r="M1093" s="95"/>
      <c r="N1093" s="95">
        <f>430*E1093</f>
        <v>329810</v>
      </c>
      <c r="O1093" s="95">
        <f>668*E1093</f>
        <v>512356</v>
      </c>
      <c r="P1093" s="95">
        <f>556*E1093</f>
        <v>426452</v>
      </c>
      <c r="Q1093" s="95"/>
      <c r="R1093" s="95">
        <f>5074*E1093</f>
        <v>3891758</v>
      </c>
      <c r="S1093" s="95"/>
      <c r="T1093" s="95">
        <f>4807*E1093</f>
        <v>3686969</v>
      </c>
      <c r="U1093" s="95">
        <f>130*E1093</f>
        <v>99710</v>
      </c>
      <c r="V1093" s="95">
        <f>34*E1093</f>
        <v>26078</v>
      </c>
      <c r="W1093" s="95">
        <f>(L1093+M1093+N1093+O1093+P1093+Q1093+R1093+S1093+T1093+U1093)*0.0214</f>
        <v>202579.11959999998</v>
      </c>
      <c r="X1093" s="95">
        <f t="shared" si="246"/>
        <v>9694971.1195999999</v>
      </c>
      <c r="Y1093" s="9" t="s">
        <v>2659</v>
      </c>
      <c r="Z1093" s="16">
        <v>0</v>
      </c>
      <c r="AA1093" s="16">
        <v>0</v>
      </c>
      <c r="AB1093" s="16">
        <v>0</v>
      </c>
      <c r="AC1093" s="53">
        <f t="shared" si="247"/>
        <v>9694971.1195999999</v>
      </c>
    </row>
    <row r="1094" spans="1:29" s="7" customFormat="1" ht="93.6" customHeight="1" x14ac:dyDescent="0.25">
      <c r="A1094" s="51">
        <f>IF(OR(D1094=0,D1094=""),"",COUNTA($D$471:D1094))</f>
        <v>574</v>
      </c>
      <c r="B1094" s="9" t="s">
        <v>2453</v>
      </c>
      <c r="C1094" s="11" t="s">
        <v>2306</v>
      </c>
      <c r="D1094" s="16">
        <v>1979</v>
      </c>
      <c r="E1094" s="95">
        <v>3259.1</v>
      </c>
      <c r="F1094" s="95">
        <v>2822.8</v>
      </c>
      <c r="G1094" s="95">
        <v>249.5</v>
      </c>
      <c r="H1094" s="9" t="s">
        <v>729</v>
      </c>
      <c r="I1094" s="9"/>
      <c r="J1094" s="9"/>
      <c r="K1094" s="9"/>
      <c r="L1094" s="95"/>
      <c r="M1094" s="95"/>
      <c r="N1094" s="95"/>
      <c r="O1094" s="95"/>
      <c r="P1094" s="95"/>
      <c r="Q1094" s="95"/>
      <c r="R1094" s="95">
        <f>2338*E1094</f>
        <v>7619775.7999999998</v>
      </c>
      <c r="S1094" s="95"/>
      <c r="T1094" s="95"/>
      <c r="U1094" s="95"/>
      <c r="V1094" s="95"/>
      <c r="W1094" s="95"/>
      <c r="X1094" s="95">
        <f t="shared" si="246"/>
        <v>7619775.7999999998</v>
      </c>
      <c r="Y1094" s="9" t="s">
        <v>2659</v>
      </c>
      <c r="Z1094" s="16">
        <v>0</v>
      </c>
      <c r="AA1094" s="16">
        <v>0</v>
      </c>
      <c r="AB1094" s="16">
        <v>0</v>
      </c>
      <c r="AC1094" s="53">
        <f t="shared" si="247"/>
        <v>7619775.7999999998</v>
      </c>
    </row>
    <row r="1095" spans="1:29" s="7" customFormat="1" ht="93.6" customHeight="1" x14ac:dyDescent="0.25">
      <c r="A1095" s="51">
        <f>IF(OR(D1095=0,D1095=""),"",COUNTA($D$471:D1095))</f>
        <v>575</v>
      </c>
      <c r="B1095" s="9" t="s">
        <v>2403</v>
      </c>
      <c r="C1095" s="11" t="s">
        <v>2264</v>
      </c>
      <c r="D1095" s="16">
        <v>1983</v>
      </c>
      <c r="E1095" s="95">
        <v>1674</v>
      </c>
      <c r="F1095" s="95">
        <v>1521.9</v>
      </c>
      <c r="G1095" s="95">
        <v>152.1</v>
      </c>
      <c r="H1095" s="9" t="s">
        <v>727</v>
      </c>
      <c r="I1095" s="9"/>
      <c r="J1095" s="9"/>
      <c r="K1095" s="9"/>
      <c r="L1095" s="95"/>
      <c r="M1095" s="95"/>
      <c r="N1095" s="95"/>
      <c r="O1095" s="95"/>
      <c r="P1095" s="95"/>
      <c r="Q1095" s="95"/>
      <c r="R1095" s="95">
        <f t="shared" ref="R1095:R1100" si="248">5074*E1095</f>
        <v>8493876</v>
      </c>
      <c r="S1095" s="95"/>
      <c r="T1095" s="95"/>
      <c r="U1095" s="95"/>
      <c r="V1095" s="95"/>
      <c r="W1095" s="95"/>
      <c r="X1095" s="95">
        <f t="shared" si="246"/>
        <v>8493876</v>
      </c>
      <c r="Y1095" s="9" t="s">
        <v>2659</v>
      </c>
      <c r="Z1095" s="16">
        <v>0</v>
      </c>
      <c r="AA1095" s="16">
        <v>0</v>
      </c>
      <c r="AB1095" s="16">
        <v>0</v>
      </c>
      <c r="AC1095" s="53">
        <f t="shared" si="247"/>
        <v>8493876</v>
      </c>
    </row>
    <row r="1096" spans="1:29" s="7" customFormat="1" ht="93.6" customHeight="1" x14ac:dyDescent="0.25">
      <c r="A1096" s="51">
        <f>IF(OR(D1096=0,D1096=""),"",COUNTA($D$471:D1096))</f>
        <v>576</v>
      </c>
      <c r="B1096" s="9" t="s">
        <v>1438</v>
      </c>
      <c r="C1096" s="11" t="s">
        <v>356</v>
      </c>
      <c r="D1096" s="16">
        <v>1968</v>
      </c>
      <c r="E1096" s="95">
        <v>237.4</v>
      </c>
      <c r="F1096" s="95">
        <v>237.4</v>
      </c>
      <c r="G1096" s="95">
        <v>0</v>
      </c>
      <c r="H1096" s="9" t="s">
        <v>726</v>
      </c>
      <c r="I1096" s="9"/>
      <c r="J1096" s="9"/>
      <c r="K1096" s="9"/>
      <c r="L1096" s="95">
        <f>677*E1096</f>
        <v>160719.80000000002</v>
      </c>
      <c r="M1096" s="95"/>
      <c r="N1096" s="95">
        <f>430*E1096</f>
        <v>102082</v>
      </c>
      <c r="O1096" s="95">
        <f>668*E1096</f>
        <v>158583.20000000001</v>
      </c>
      <c r="P1096" s="95"/>
      <c r="Q1096" s="95"/>
      <c r="R1096" s="95">
        <f t="shared" si="248"/>
        <v>1204567.6000000001</v>
      </c>
      <c r="S1096" s="95"/>
      <c r="T1096" s="95">
        <f>4807*E1096</f>
        <v>1141181.8</v>
      </c>
      <c r="U1096" s="95">
        <f>130*E1096</f>
        <v>30862</v>
      </c>
      <c r="V1096" s="95">
        <f>34*E1096</f>
        <v>8071.6</v>
      </c>
      <c r="W1096" s="95">
        <f>(L1096+M1096+N1096+O1096+P1096+Q1096+R1096+S1096+T1096+U1096)*0.0214</f>
        <v>59877.122960000008</v>
      </c>
      <c r="X1096" s="95">
        <f t="shared" si="246"/>
        <v>2865945.1229600003</v>
      </c>
      <c r="Y1096" s="9" t="s">
        <v>2659</v>
      </c>
      <c r="Z1096" s="16">
        <v>0</v>
      </c>
      <c r="AA1096" s="16">
        <v>0</v>
      </c>
      <c r="AB1096" s="16">
        <v>0</v>
      </c>
      <c r="AC1096" s="53">
        <f t="shared" si="247"/>
        <v>2865945.1229600003</v>
      </c>
    </row>
    <row r="1097" spans="1:29" s="7" customFormat="1" ht="93.6" customHeight="1" x14ac:dyDescent="0.25">
      <c r="A1097" s="51">
        <f>IF(OR(D1097=0,D1097=""),"",COUNTA($D$471:D1097))</f>
        <v>577</v>
      </c>
      <c r="B1097" s="9" t="s">
        <v>2196</v>
      </c>
      <c r="C1097" s="11" t="s">
        <v>2020</v>
      </c>
      <c r="D1097" s="16">
        <v>1992</v>
      </c>
      <c r="E1097" s="95">
        <v>2767.1</v>
      </c>
      <c r="F1097" s="95">
        <v>2314.3000000000002</v>
      </c>
      <c r="G1097" s="95">
        <v>220</v>
      </c>
      <c r="H1097" s="9" t="s">
        <v>727</v>
      </c>
      <c r="I1097" s="9"/>
      <c r="J1097" s="9"/>
      <c r="K1097" s="9"/>
      <c r="L1097" s="95"/>
      <c r="M1097" s="95"/>
      <c r="N1097" s="95"/>
      <c r="O1097" s="95"/>
      <c r="P1097" s="95"/>
      <c r="Q1097" s="95"/>
      <c r="R1097" s="95">
        <f t="shared" si="248"/>
        <v>14040265.4</v>
      </c>
      <c r="S1097" s="95"/>
      <c r="T1097" s="95"/>
      <c r="U1097" s="95"/>
      <c r="V1097" s="95"/>
      <c r="W1097" s="95"/>
      <c r="X1097" s="95">
        <f t="shared" si="246"/>
        <v>14040265.4</v>
      </c>
      <c r="Y1097" s="9" t="s">
        <v>2659</v>
      </c>
      <c r="Z1097" s="16">
        <v>0</v>
      </c>
      <c r="AA1097" s="16">
        <v>0</v>
      </c>
      <c r="AB1097" s="16">
        <v>0</v>
      </c>
      <c r="AC1097" s="53">
        <f t="shared" si="247"/>
        <v>14040265.4</v>
      </c>
    </row>
    <row r="1098" spans="1:29" s="7" customFormat="1" ht="93.6" customHeight="1" x14ac:dyDescent="0.25">
      <c r="A1098" s="51">
        <f>IF(OR(D1098=0,D1098=""),"",COUNTA($D$471:D1098))</f>
        <v>578</v>
      </c>
      <c r="B1098" s="9" t="s">
        <v>1435</v>
      </c>
      <c r="C1098" s="11" t="s">
        <v>407</v>
      </c>
      <c r="D1098" s="58">
        <v>1969</v>
      </c>
      <c r="E1098" s="59">
        <v>354.3</v>
      </c>
      <c r="F1098" s="59">
        <v>331.7</v>
      </c>
      <c r="G1098" s="95">
        <v>22.5</v>
      </c>
      <c r="H1098" s="9" t="s">
        <v>725</v>
      </c>
      <c r="I1098" s="9"/>
      <c r="J1098" s="9"/>
      <c r="K1098" s="9"/>
      <c r="L1098" s="95">
        <f>677*E1098</f>
        <v>239861.1</v>
      </c>
      <c r="M1098" s="95"/>
      <c r="N1098" s="95">
        <f>430*E1098</f>
        <v>152349</v>
      </c>
      <c r="O1098" s="95">
        <f>668*E1098</f>
        <v>236672.4</v>
      </c>
      <c r="P1098" s="95"/>
      <c r="Q1098" s="95"/>
      <c r="R1098" s="95">
        <f t="shared" si="248"/>
        <v>1797718.2</v>
      </c>
      <c r="S1098" s="95"/>
      <c r="T1098" s="95">
        <f>4807*E1098</f>
        <v>1703120.1</v>
      </c>
      <c r="U1098" s="95">
        <f>130*E1098</f>
        <v>46059</v>
      </c>
      <c r="V1098" s="95">
        <f>34*E1098</f>
        <v>12046.2</v>
      </c>
      <c r="W1098" s="95">
        <f>(L1098+M1098+N1098+O1098+P1098+Q1098+R1098+S1098+T1098+U1098)*0.0214</f>
        <v>89361.687720000002</v>
      </c>
      <c r="X1098" s="95">
        <f t="shared" si="246"/>
        <v>4277187.6877200007</v>
      </c>
      <c r="Y1098" s="9" t="s">
        <v>2659</v>
      </c>
      <c r="Z1098" s="16">
        <v>0</v>
      </c>
      <c r="AA1098" s="16">
        <v>0</v>
      </c>
      <c r="AB1098" s="16">
        <v>0</v>
      </c>
      <c r="AC1098" s="53">
        <f t="shared" si="247"/>
        <v>4277187.6877200007</v>
      </c>
    </row>
    <row r="1099" spans="1:29" s="7" customFormat="1" ht="93.6" customHeight="1" x14ac:dyDescent="0.25">
      <c r="A1099" s="51">
        <f>IF(OR(D1099=0,D1099=""),"",COUNTA($D$471:D1099))</f>
        <v>579</v>
      </c>
      <c r="B1099" s="9" t="s">
        <v>1436</v>
      </c>
      <c r="C1099" s="11" t="s">
        <v>408</v>
      </c>
      <c r="D1099" s="58">
        <v>1969</v>
      </c>
      <c r="E1099" s="59">
        <v>413.3</v>
      </c>
      <c r="F1099" s="59">
        <v>353.1</v>
      </c>
      <c r="G1099" s="95">
        <v>60.3</v>
      </c>
      <c r="H1099" s="9" t="s">
        <v>725</v>
      </c>
      <c r="I1099" s="9"/>
      <c r="J1099" s="9"/>
      <c r="K1099" s="9"/>
      <c r="L1099" s="95">
        <f>677*E1099</f>
        <v>279804.10000000003</v>
      </c>
      <c r="M1099" s="95"/>
      <c r="N1099" s="95">
        <f>430*E1099</f>
        <v>177719</v>
      </c>
      <c r="O1099" s="95">
        <f>668*E1099</f>
        <v>276084.40000000002</v>
      </c>
      <c r="P1099" s="95"/>
      <c r="Q1099" s="95"/>
      <c r="R1099" s="95">
        <f t="shared" si="248"/>
        <v>2097084.2</v>
      </c>
      <c r="S1099" s="95"/>
      <c r="T1099" s="95">
        <f>4807*E1099</f>
        <v>1986733.1</v>
      </c>
      <c r="U1099" s="95">
        <f>130*E1099</f>
        <v>53729</v>
      </c>
      <c r="V1099" s="95">
        <f>34*E1099</f>
        <v>14052.2</v>
      </c>
      <c r="W1099" s="95">
        <f>(L1099+M1099+N1099+O1099+P1099+Q1099+R1099+S1099+T1099+U1099)*0.0214</f>
        <v>104242.69132000001</v>
      </c>
      <c r="X1099" s="95">
        <f t="shared" si="246"/>
        <v>4989448.6913200011</v>
      </c>
      <c r="Y1099" s="9" t="s">
        <v>2659</v>
      </c>
      <c r="Z1099" s="16">
        <v>0</v>
      </c>
      <c r="AA1099" s="16">
        <v>0</v>
      </c>
      <c r="AB1099" s="16">
        <v>0</v>
      </c>
      <c r="AC1099" s="53">
        <f t="shared" si="247"/>
        <v>4989448.6913200011</v>
      </c>
    </row>
    <row r="1100" spans="1:29" s="7" customFormat="1" ht="93.75" customHeight="1" x14ac:dyDescent="0.25">
      <c r="A1100" s="51">
        <f>IF(OR(D1100=0,D1100=""),"",COUNTA($D$471:D1100))</f>
        <v>580</v>
      </c>
      <c r="B1100" s="9" t="s">
        <v>1441</v>
      </c>
      <c r="C1100" s="11" t="s">
        <v>475</v>
      </c>
      <c r="D1100" s="16">
        <v>1970</v>
      </c>
      <c r="E1100" s="95">
        <v>420.2</v>
      </c>
      <c r="F1100" s="95">
        <v>385.4</v>
      </c>
      <c r="G1100" s="95">
        <v>34.799999999999997</v>
      </c>
      <c r="H1100" s="9" t="s">
        <v>725</v>
      </c>
      <c r="I1100" s="9"/>
      <c r="J1100" s="9"/>
      <c r="K1100" s="9"/>
      <c r="L1100" s="95">
        <f>677*E1100</f>
        <v>284475.39999999997</v>
      </c>
      <c r="M1100" s="95"/>
      <c r="N1100" s="95">
        <f>430*E1100</f>
        <v>180686</v>
      </c>
      <c r="O1100" s="95">
        <f>668*E1100</f>
        <v>280693.59999999998</v>
      </c>
      <c r="P1100" s="95"/>
      <c r="Q1100" s="95"/>
      <c r="R1100" s="95">
        <f t="shared" si="248"/>
        <v>2132094.7999999998</v>
      </c>
      <c r="S1100" s="95"/>
      <c r="T1100" s="95">
        <f>4807*E1100</f>
        <v>2019901.4</v>
      </c>
      <c r="U1100" s="95">
        <f>130*E1100</f>
        <v>54626</v>
      </c>
      <c r="V1100" s="95">
        <f>34*E1100</f>
        <v>14286.8</v>
      </c>
      <c r="W1100" s="95">
        <f>(L1100+M1100+N1100+O1100+P1100+Q1100+R1100+S1100+T1100+U1100)*0.0214</f>
        <v>105983.01207999997</v>
      </c>
      <c r="X1100" s="95">
        <f t="shared" si="246"/>
        <v>5072747.0120799989</v>
      </c>
      <c r="Y1100" s="9" t="s">
        <v>2659</v>
      </c>
      <c r="Z1100" s="16">
        <v>0</v>
      </c>
      <c r="AA1100" s="16">
        <v>0</v>
      </c>
      <c r="AB1100" s="16">
        <v>0</v>
      </c>
      <c r="AC1100" s="53">
        <f t="shared" si="247"/>
        <v>5072747.0120799989</v>
      </c>
    </row>
    <row r="1101" spans="1:29" s="7" customFormat="1" ht="93.75" customHeight="1" x14ac:dyDescent="0.25">
      <c r="A1101" s="51" t="str">
        <f>IF(OR(D1101=0,D1101=""),"",COUNTA($D$471:D1101))</f>
        <v/>
      </c>
      <c r="B1101" s="51"/>
      <c r="C1101" s="11"/>
      <c r="D1101" s="16"/>
      <c r="E1101" s="54">
        <f>SUM(E1092:E1100)</f>
        <v>10309.599999999999</v>
      </c>
      <c r="F1101" s="54">
        <f>SUM(F1092:F1100)</f>
        <v>9055.9</v>
      </c>
      <c r="G1101" s="54">
        <f>SUM(G1092:G1100)</f>
        <v>834.09999999999991</v>
      </c>
      <c r="H1101" s="9"/>
      <c r="I1101" s="9"/>
      <c r="J1101" s="9"/>
      <c r="K1101" s="9"/>
      <c r="L1101" s="95"/>
      <c r="M1101" s="95"/>
      <c r="N1101" s="95"/>
      <c r="O1101" s="95"/>
      <c r="P1101" s="95"/>
      <c r="Q1101" s="95"/>
      <c r="R1101" s="95"/>
      <c r="S1101" s="95"/>
      <c r="T1101" s="95"/>
      <c r="U1101" s="95"/>
      <c r="V1101" s="95"/>
      <c r="W1101" s="95"/>
      <c r="X1101" s="54">
        <f>SUM(X1092:X1100)</f>
        <v>62170433.135519996</v>
      </c>
      <c r="Y1101" s="54"/>
      <c r="Z1101" s="54">
        <v>0</v>
      </c>
      <c r="AA1101" s="56">
        <v>0</v>
      </c>
      <c r="AB1101" s="56">
        <v>0</v>
      </c>
      <c r="AC1101" s="54">
        <f>SUM(AC1092:AC1100)</f>
        <v>62170433.135519996</v>
      </c>
    </row>
    <row r="1102" spans="1:29" s="7" customFormat="1" ht="93.75" customHeight="1" x14ac:dyDescent="0.25">
      <c r="A1102" s="51" t="str">
        <f>IF(OR(D1102=0,D1102=""),"",COUNTA($D$471:D1102))</f>
        <v/>
      </c>
      <c r="B1102" s="51"/>
      <c r="C1102" s="52" t="s">
        <v>2675</v>
      </c>
      <c r="D1102" s="16"/>
      <c r="E1102" s="95"/>
      <c r="F1102" s="95"/>
      <c r="G1102" s="95"/>
      <c r="H1102" s="9"/>
      <c r="I1102" s="9"/>
      <c r="J1102" s="9"/>
      <c r="K1102" s="9"/>
      <c r="L1102" s="95"/>
      <c r="M1102" s="95"/>
      <c r="N1102" s="95"/>
      <c r="O1102" s="95"/>
      <c r="P1102" s="95"/>
      <c r="Q1102" s="95"/>
      <c r="R1102" s="95"/>
      <c r="S1102" s="95"/>
      <c r="T1102" s="95"/>
      <c r="U1102" s="95"/>
      <c r="V1102" s="95"/>
      <c r="W1102" s="95"/>
      <c r="X1102" s="53"/>
      <c r="Y1102" s="53"/>
      <c r="Z1102" s="53"/>
      <c r="AA1102" s="53"/>
      <c r="AB1102" s="53"/>
      <c r="AC1102" s="53"/>
    </row>
    <row r="1103" spans="1:29" s="7" customFormat="1" ht="93.75" customHeight="1" x14ac:dyDescent="0.25">
      <c r="A1103" s="51">
        <f>IF(OR(D1103=0,D1103=""),"",COUNTA($D$471:D1103))</f>
        <v>581</v>
      </c>
      <c r="B1103" s="9" t="s">
        <v>1446</v>
      </c>
      <c r="C1103" s="11" t="s">
        <v>357</v>
      </c>
      <c r="D1103" s="16">
        <v>1968</v>
      </c>
      <c r="E1103" s="95">
        <v>371.7</v>
      </c>
      <c r="F1103" s="95">
        <v>340.6</v>
      </c>
      <c r="G1103" s="95">
        <v>31.1</v>
      </c>
      <c r="H1103" s="9" t="s">
        <v>725</v>
      </c>
      <c r="I1103" s="9"/>
      <c r="J1103" s="9"/>
      <c r="K1103" s="9"/>
      <c r="L1103" s="95">
        <f>677*E1103</f>
        <v>251640.9</v>
      </c>
      <c r="M1103" s="95"/>
      <c r="N1103" s="95">
        <f>430*E1103</f>
        <v>159831</v>
      </c>
      <c r="O1103" s="95">
        <f>668*E1103</f>
        <v>248295.6</v>
      </c>
      <c r="P1103" s="95"/>
      <c r="Q1103" s="95"/>
      <c r="R1103" s="95">
        <f>5074*E1103</f>
        <v>1886005.8</v>
      </c>
      <c r="S1103" s="95"/>
      <c r="T1103" s="95">
        <f>4807*E1103</f>
        <v>1786761.9</v>
      </c>
      <c r="U1103" s="95">
        <f>130*E1103</f>
        <v>48321</v>
      </c>
      <c r="V1103" s="95">
        <f>34*E1103</f>
        <v>12637.8</v>
      </c>
      <c r="W1103" s="95">
        <f>(L1103+M1103+N1103+O1103+P1103+Q1103+R1103+S1103+T1103+U1103)*0.0214</f>
        <v>93750.322679999983</v>
      </c>
      <c r="X1103" s="95">
        <f>L1103+M1103+N1103+O1103+P1103+Q1103+R1103+S1103+T1103+U1103+V1103+W1103</f>
        <v>4487244.3226799993</v>
      </c>
      <c r="Y1103" s="9" t="s">
        <v>2659</v>
      </c>
      <c r="Z1103" s="16">
        <v>0</v>
      </c>
      <c r="AA1103" s="16">
        <v>0</v>
      </c>
      <c r="AB1103" s="16">
        <v>0</v>
      </c>
      <c r="AC1103" s="53">
        <f>X1103-(Z1103+AA1103+AB1103)</f>
        <v>4487244.3226799993</v>
      </c>
    </row>
    <row r="1104" spans="1:29" s="7" customFormat="1" ht="93.75" customHeight="1" x14ac:dyDescent="0.25">
      <c r="A1104" s="51">
        <f>IF(OR(D1104=0,D1104=""),"",COUNTA($D$471:D1104))</f>
        <v>582</v>
      </c>
      <c r="B1104" s="9" t="s">
        <v>2404</v>
      </c>
      <c r="C1104" s="11" t="s">
        <v>682</v>
      </c>
      <c r="D1104" s="16">
        <v>1974</v>
      </c>
      <c r="E1104" s="95">
        <v>1462.5</v>
      </c>
      <c r="F1104" s="95">
        <v>719.2</v>
      </c>
      <c r="G1104" s="95">
        <v>541.6</v>
      </c>
      <c r="H1104" s="9" t="s">
        <v>725</v>
      </c>
      <c r="I1104" s="9"/>
      <c r="J1104" s="9"/>
      <c r="K1104" s="9"/>
      <c r="L1104" s="95"/>
      <c r="M1104" s="95"/>
      <c r="N1104" s="95"/>
      <c r="O1104" s="95"/>
      <c r="P1104" s="95"/>
      <c r="Q1104" s="95"/>
      <c r="R1104" s="95">
        <f>5074*E1104</f>
        <v>7420725</v>
      </c>
      <c r="S1104" s="95"/>
      <c r="T1104" s="95"/>
      <c r="U1104" s="95"/>
      <c r="V1104" s="95"/>
      <c r="W1104" s="95"/>
      <c r="X1104" s="95">
        <f>L1104+M1104+N1104+O1104+P1104+Q1104+R1104+S1104+T1104+U1104+V1104+W1104</f>
        <v>7420725</v>
      </c>
      <c r="Y1104" s="9" t="s">
        <v>2659</v>
      </c>
      <c r="Z1104" s="16">
        <v>0</v>
      </c>
      <c r="AA1104" s="16">
        <v>0</v>
      </c>
      <c r="AB1104" s="16">
        <v>0</v>
      </c>
      <c r="AC1104" s="53">
        <f>X1104-(Z1104+AA1104+AB1104)</f>
        <v>7420725</v>
      </c>
    </row>
    <row r="1105" spans="1:29" s="7" customFormat="1" ht="93.75" customHeight="1" x14ac:dyDescent="0.25">
      <c r="A1105" s="51">
        <f>IF(OR(D1105=0,D1105=""),"",COUNTA($D$471:D1105))</f>
        <v>583</v>
      </c>
      <c r="B1105" s="9" t="s">
        <v>2405</v>
      </c>
      <c r="C1105" s="11" t="s">
        <v>2235</v>
      </c>
      <c r="D1105" s="16">
        <v>1985</v>
      </c>
      <c r="E1105" s="95">
        <v>2480.7600000000002</v>
      </c>
      <c r="F1105" s="95">
        <v>929.3</v>
      </c>
      <c r="G1105" s="95">
        <v>1246.1600000000001</v>
      </c>
      <c r="H1105" s="9" t="s">
        <v>725</v>
      </c>
      <c r="I1105" s="9"/>
      <c r="J1105" s="9"/>
      <c r="K1105" s="9"/>
      <c r="L1105" s="95"/>
      <c r="M1105" s="95"/>
      <c r="N1105" s="95"/>
      <c r="O1105" s="95"/>
      <c r="P1105" s="95"/>
      <c r="Q1105" s="95"/>
      <c r="R1105" s="95">
        <f>5074*E1105</f>
        <v>12587376.24</v>
      </c>
      <c r="S1105" s="95"/>
      <c r="T1105" s="95"/>
      <c r="U1105" s="95"/>
      <c r="V1105" s="95"/>
      <c r="W1105" s="95"/>
      <c r="X1105" s="95">
        <f>L1105+M1105+N1105+O1105+P1105+Q1105+R1105+S1105+T1105+U1105+V1105+W1105</f>
        <v>12587376.24</v>
      </c>
      <c r="Y1105" s="9" t="s">
        <v>2659</v>
      </c>
      <c r="Z1105" s="16">
        <v>0</v>
      </c>
      <c r="AA1105" s="16">
        <v>0</v>
      </c>
      <c r="AB1105" s="16">
        <v>0</v>
      </c>
      <c r="AC1105" s="53">
        <f>X1105-(Z1105+AA1105+AB1105)</f>
        <v>12587376.24</v>
      </c>
    </row>
    <row r="1106" spans="1:29" s="7" customFormat="1" ht="93.75" customHeight="1" x14ac:dyDescent="0.25">
      <c r="A1106" s="51" t="str">
        <f>IF(OR(D1106=0,D1106=""),"",COUNTA($D$471:D1106))</f>
        <v/>
      </c>
      <c r="B1106" s="51"/>
      <c r="C1106" s="11"/>
      <c r="D1106" s="16"/>
      <c r="E1106" s="54">
        <f>SUM(E1103:E1105)</f>
        <v>4314.96</v>
      </c>
      <c r="F1106" s="54">
        <f>SUM(F1103:F1105)</f>
        <v>1989.1000000000001</v>
      </c>
      <c r="G1106" s="54">
        <f>SUM(G1103:G1105)</f>
        <v>1818.8600000000001</v>
      </c>
      <c r="H1106" s="9"/>
      <c r="I1106" s="9"/>
      <c r="J1106" s="9"/>
      <c r="K1106" s="9"/>
      <c r="L1106" s="95"/>
      <c r="M1106" s="95"/>
      <c r="N1106" s="95"/>
      <c r="O1106" s="95"/>
      <c r="P1106" s="95"/>
      <c r="Q1106" s="95"/>
      <c r="R1106" s="95"/>
      <c r="S1106" s="95"/>
      <c r="T1106" s="95"/>
      <c r="U1106" s="95"/>
      <c r="V1106" s="95"/>
      <c r="W1106" s="95"/>
      <c r="X1106" s="54">
        <f>SUM(X1103:X1105)</f>
        <v>24495345.562679999</v>
      </c>
      <c r="Y1106" s="54"/>
      <c r="Z1106" s="54">
        <v>0</v>
      </c>
      <c r="AA1106" s="56">
        <v>0</v>
      </c>
      <c r="AB1106" s="56">
        <v>0</v>
      </c>
      <c r="AC1106" s="54">
        <f>SUM(AC1103:AC1105)</f>
        <v>24495345.562679999</v>
      </c>
    </row>
    <row r="1107" spans="1:29" s="7" customFormat="1" ht="93.75" customHeight="1" x14ac:dyDescent="0.25">
      <c r="A1107" s="51" t="str">
        <f>IF(OR(D1107=0,D1107=""),"",COUNTA($D$471:D1107))</f>
        <v/>
      </c>
      <c r="B1107" s="51"/>
      <c r="C1107" s="52" t="s">
        <v>2699</v>
      </c>
      <c r="D1107" s="16"/>
      <c r="E1107" s="95"/>
      <c r="F1107" s="95"/>
      <c r="G1107" s="95"/>
      <c r="H1107" s="9"/>
      <c r="I1107" s="9"/>
      <c r="J1107" s="9"/>
      <c r="K1107" s="9"/>
      <c r="L1107" s="95"/>
      <c r="M1107" s="95"/>
      <c r="N1107" s="95"/>
      <c r="O1107" s="95"/>
      <c r="P1107" s="95"/>
      <c r="Q1107" s="95"/>
      <c r="R1107" s="95"/>
      <c r="S1107" s="95"/>
      <c r="T1107" s="95"/>
      <c r="U1107" s="95"/>
      <c r="V1107" s="95"/>
      <c r="W1107" s="95"/>
      <c r="X1107" s="53"/>
      <c r="Y1107" s="53"/>
      <c r="Z1107" s="53"/>
      <c r="AA1107" s="53"/>
      <c r="AB1107" s="53"/>
      <c r="AC1107" s="53"/>
    </row>
    <row r="1108" spans="1:29" s="7" customFormat="1" ht="93.75" customHeight="1" x14ac:dyDescent="0.25">
      <c r="A1108" s="51">
        <f>IF(OR(D1108=0,D1108=""),"",COUNTA($D$471:D1108))</f>
        <v>584</v>
      </c>
      <c r="B1108" s="9" t="s">
        <v>1448</v>
      </c>
      <c r="C1108" s="11" t="s">
        <v>358</v>
      </c>
      <c r="D1108" s="16">
        <v>1968</v>
      </c>
      <c r="E1108" s="95">
        <v>686.9</v>
      </c>
      <c r="F1108" s="95">
        <v>549.70000000000005</v>
      </c>
      <c r="G1108" s="95">
        <v>60.4</v>
      </c>
      <c r="H1108" s="9" t="s">
        <v>725</v>
      </c>
      <c r="I1108" s="9"/>
      <c r="J1108" s="9"/>
      <c r="K1108" s="9"/>
      <c r="L1108" s="95">
        <f>677*E1108</f>
        <v>465031.3</v>
      </c>
      <c r="M1108" s="95">
        <f>3303*E1108</f>
        <v>2268830.6999999997</v>
      </c>
      <c r="N1108" s="95">
        <f>430*E1108</f>
        <v>295367</v>
      </c>
      <c r="O1108" s="95">
        <f>668*E1108</f>
        <v>458849.2</v>
      </c>
      <c r="P1108" s="95">
        <f>556*E1108</f>
        <v>381916.39999999997</v>
      </c>
      <c r="Q1108" s="95"/>
      <c r="R1108" s="95">
        <f>5074*E1108</f>
        <v>3485330.6</v>
      </c>
      <c r="S1108" s="95"/>
      <c r="T1108" s="95">
        <f>4807*E1108</f>
        <v>3301928.3</v>
      </c>
      <c r="U1108" s="95">
        <f>130*E1108</f>
        <v>89297</v>
      </c>
      <c r="V1108" s="95">
        <f>34*E1108</f>
        <v>23354.6</v>
      </c>
      <c r="W1108" s="95">
        <f>(L1108+M1108+N1108+O1108+P1108+Q1108+R1108+S1108+T1108+U1108)*0.0214</f>
        <v>229976.1807</v>
      </c>
      <c r="X1108" s="95">
        <f>L1108+M1108+N1108+O1108+P1108+Q1108+R1108+S1108+T1108+U1108+V1108+W1108</f>
        <v>10999881.2807</v>
      </c>
      <c r="Y1108" s="9" t="s">
        <v>2659</v>
      </c>
      <c r="Z1108" s="16">
        <v>0</v>
      </c>
      <c r="AA1108" s="16">
        <v>0</v>
      </c>
      <c r="AB1108" s="16">
        <v>0</v>
      </c>
      <c r="AC1108" s="53">
        <f>X1108-(Z1108+AA1108+AB1108)</f>
        <v>10999881.2807</v>
      </c>
    </row>
    <row r="1109" spans="1:29" s="7" customFormat="1" ht="93.75" customHeight="1" x14ac:dyDescent="0.25">
      <c r="A1109" s="51">
        <f>IF(OR(D1109=0,D1109=""),"",COUNTA($D$471:D1109))</f>
        <v>585</v>
      </c>
      <c r="B1109" s="9" t="s">
        <v>2406</v>
      </c>
      <c r="C1109" s="11" t="s">
        <v>712</v>
      </c>
      <c r="D1109" s="16">
        <v>1975</v>
      </c>
      <c r="E1109" s="95">
        <v>880</v>
      </c>
      <c r="F1109" s="95">
        <v>830.8</v>
      </c>
      <c r="G1109" s="95">
        <v>49.2</v>
      </c>
      <c r="H1109" s="9" t="s">
        <v>725</v>
      </c>
      <c r="I1109" s="9"/>
      <c r="J1109" s="9"/>
      <c r="K1109" s="9"/>
      <c r="L1109" s="95"/>
      <c r="M1109" s="95"/>
      <c r="N1109" s="95"/>
      <c r="O1109" s="95"/>
      <c r="P1109" s="95"/>
      <c r="Q1109" s="95"/>
      <c r="R1109" s="95">
        <f>5074*E1109</f>
        <v>4465120</v>
      </c>
      <c r="S1109" s="95"/>
      <c r="T1109" s="95"/>
      <c r="U1109" s="95"/>
      <c r="V1109" s="95"/>
      <c r="W1109" s="95"/>
      <c r="X1109" s="95">
        <f>L1109+M1109+N1109+O1109+P1109+Q1109+R1109+S1109+T1109+U1109+V1109+W1109</f>
        <v>4465120</v>
      </c>
      <c r="Y1109" s="9" t="s">
        <v>2659</v>
      </c>
      <c r="Z1109" s="16">
        <v>0</v>
      </c>
      <c r="AA1109" s="16">
        <v>0</v>
      </c>
      <c r="AB1109" s="16">
        <v>0</v>
      </c>
      <c r="AC1109" s="53">
        <f>X1109-(Z1109+AA1109+AB1109)</f>
        <v>4465120</v>
      </c>
    </row>
    <row r="1110" spans="1:29" s="7" customFormat="1" ht="93.75" customHeight="1" x14ac:dyDescent="0.25">
      <c r="A1110" s="51">
        <f>IF(OR(D1110=0,D1110=""),"",COUNTA($D$471:D1110))</f>
        <v>586</v>
      </c>
      <c r="B1110" s="9" t="s">
        <v>1447</v>
      </c>
      <c r="C1110" s="11" t="s">
        <v>476</v>
      </c>
      <c r="D1110" s="16">
        <v>1970</v>
      </c>
      <c r="E1110" s="95">
        <v>2814.76</v>
      </c>
      <c r="F1110" s="95">
        <v>1268.4000000000001</v>
      </c>
      <c r="G1110" s="95">
        <v>369.3</v>
      </c>
      <c r="H1110" s="9" t="s">
        <v>728</v>
      </c>
      <c r="I1110" s="9"/>
      <c r="J1110" s="9"/>
      <c r="K1110" s="9"/>
      <c r="L1110" s="95">
        <f>565*E1110</f>
        <v>1590339.4000000001</v>
      </c>
      <c r="M1110" s="95">
        <f>1207*E1110</f>
        <v>3397415.3200000003</v>
      </c>
      <c r="N1110" s="95">
        <f>484*E1110</f>
        <v>1362343.84</v>
      </c>
      <c r="O1110" s="95">
        <f>855*E1110</f>
        <v>2406619.8000000003</v>
      </c>
      <c r="P1110" s="95">
        <f>492*E1110</f>
        <v>1384861.9200000002</v>
      </c>
      <c r="Q1110" s="95"/>
      <c r="R1110" s="95">
        <f>2338*E1110</f>
        <v>6580908.8800000008</v>
      </c>
      <c r="S1110" s="95">
        <f>297*E1110</f>
        <v>835983.72000000009</v>
      </c>
      <c r="T1110" s="95"/>
      <c r="U1110" s="95">
        <f>102*E1110</f>
        <v>287105.52</v>
      </c>
      <c r="V1110" s="95">
        <f>35*E1110</f>
        <v>98516.6</v>
      </c>
      <c r="W1110" s="95">
        <f>(L1110+M1110+N1110+O1110+P1110+Q1110+R1110+S1110+T1110+U1110)*0.0214</f>
        <v>381895.37776</v>
      </c>
      <c r="X1110" s="95">
        <f>L1110+M1110+N1110+O1110+P1110+Q1110+R1110+S1110+T1110+U1110+V1110+W1110</f>
        <v>18325990.377760004</v>
      </c>
      <c r="Y1110" s="9" t="s">
        <v>2659</v>
      </c>
      <c r="Z1110" s="16">
        <v>0</v>
      </c>
      <c r="AA1110" s="16">
        <v>0</v>
      </c>
      <c r="AB1110" s="16">
        <v>0</v>
      </c>
      <c r="AC1110" s="53">
        <f>X1110-(Z1110+AA1110+AB1110)</f>
        <v>18325990.377760004</v>
      </c>
    </row>
    <row r="1111" spans="1:29" s="7" customFormat="1" ht="93.75" customHeight="1" x14ac:dyDescent="0.25">
      <c r="A1111" s="51" t="str">
        <f>IF(OR(D1111=0,D1111=""),"",COUNTA($D$471:D1111))</f>
        <v/>
      </c>
      <c r="B1111" s="51"/>
      <c r="C1111" s="11"/>
      <c r="D1111" s="16"/>
      <c r="E1111" s="54">
        <f>SUM(E1108:E1110)</f>
        <v>4381.66</v>
      </c>
      <c r="F1111" s="54">
        <f>SUM(F1108:F1110)</f>
        <v>2648.9</v>
      </c>
      <c r="G1111" s="54">
        <f>SUM(G1108:G1110)</f>
        <v>478.9</v>
      </c>
      <c r="H1111" s="9"/>
      <c r="I1111" s="9"/>
      <c r="J1111" s="9"/>
      <c r="K1111" s="9"/>
      <c r="L1111" s="95"/>
      <c r="M1111" s="95"/>
      <c r="N1111" s="95"/>
      <c r="O1111" s="95"/>
      <c r="P1111" s="95"/>
      <c r="Q1111" s="95"/>
      <c r="R1111" s="95"/>
      <c r="S1111" s="95"/>
      <c r="T1111" s="95"/>
      <c r="U1111" s="95"/>
      <c r="V1111" s="95"/>
      <c r="W1111" s="95"/>
      <c r="X1111" s="54">
        <f>SUM(X1108:X1110)</f>
        <v>33790991.658460006</v>
      </c>
      <c r="Y1111" s="54"/>
      <c r="Z1111" s="54">
        <v>0</v>
      </c>
      <c r="AA1111" s="56">
        <v>0</v>
      </c>
      <c r="AB1111" s="56">
        <v>0</v>
      </c>
      <c r="AC1111" s="54">
        <f>SUM(AC1108:AC1110)</f>
        <v>33790991.658460006</v>
      </c>
    </row>
    <row r="1112" spans="1:29" s="7" customFormat="1" ht="93.75" customHeight="1" x14ac:dyDescent="0.25">
      <c r="A1112" s="51" t="str">
        <f>IF(OR(D1112=0,D1112=""),"",COUNTA($D$471:D1112))</f>
        <v/>
      </c>
      <c r="B1112" s="51"/>
      <c r="C1112" s="52" t="s">
        <v>2700</v>
      </c>
      <c r="D1112" s="16"/>
      <c r="E1112" s="95"/>
      <c r="F1112" s="95"/>
      <c r="G1112" s="95"/>
      <c r="H1112" s="9"/>
      <c r="I1112" s="9"/>
      <c r="J1112" s="9"/>
      <c r="K1112" s="9"/>
      <c r="L1112" s="95"/>
      <c r="M1112" s="95"/>
      <c r="N1112" s="95"/>
      <c r="O1112" s="95"/>
      <c r="P1112" s="95"/>
      <c r="Q1112" s="95"/>
      <c r="R1112" s="95"/>
      <c r="S1112" s="95"/>
      <c r="T1112" s="95"/>
      <c r="U1112" s="95"/>
      <c r="V1112" s="95"/>
      <c r="W1112" s="95"/>
      <c r="X1112" s="53"/>
      <c r="Y1112" s="53"/>
      <c r="Z1112" s="53"/>
      <c r="AA1112" s="53"/>
      <c r="AB1112" s="53"/>
      <c r="AC1112" s="53"/>
    </row>
    <row r="1113" spans="1:29" s="7" customFormat="1" ht="93.75" customHeight="1" x14ac:dyDescent="0.25">
      <c r="A1113" s="51">
        <f>IF(OR(D1113=0,D1113=""),"",COUNTA($D$471:D1113))</f>
        <v>587</v>
      </c>
      <c r="B1113" s="9" t="s">
        <v>1454</v>
      </c>
      <c r="C1113" s="11" t="s">
        <v>477</v>
      </c>
      <c r="D1113" s="16">
        <v>1970</v>
      </c>
      <c r="E1113" s="95">
        <v>394</v>
      </c>
      <c r="F1113" s="95">
        <v>367.4</v>
      </c>
      <c r="G1113" s="95">
        <v>284</v>
      </c>
      <c r="H1113" s="9" t="s">
        <v>725</v>
      </c>
      <c r="I1113" s="9"/>
      <c r="J1113" s="9"/>
      <c r="K1113" s="9"/>
      <c r="L1113" s="95">
        <f>677*E1113</f>
        <v>266738</v>
      </c>
      <c r="M1113" s="95"/>
      <c r="N1113" s="95"/>
      <c r="O1113" s="95">
        <f>668*E1113</f>
        <v>263192</v>
      </c>
      <c r="P1113" s="95"/>
      <c r="Q1113" s="95"/>
      <c r="R1113" s="95">
        <f>5074*E1113</f>
        <v>1999156</v>
      </c>
      <c r="S1113" s="95"/>
      <c r="T1113" s="95">
        <f>4807*E1113</f>
        <v>1893958</v>
      </c>
      <c r="U1113" s="95">
        <f>130*E1113</f>
        <v>51220</v>
      </c>
      <c r="V1113" s="95"/>
      <c r="W1113" s="95">
        <f>(L1113+M1113+N1113+O1113+P1113+Q1113+R1113+S1113+T1113+U1113)*0.0214</f>
        <v>95749.249599999996</v>
      </c>
      <c r="X1113" s="95">
        <f>L1113+M1113+N1113+O1113+P1113+Q1113+R1113+S1113+T1113+U1113+V1113+W1113</f>
        <v>4570013.2495999997</v>
      </c>
      <c r="Y1113" s="9" t="s">
        <v>2659</v>
      </c>
      <c r="Z1113" s="16">
        <v>0</v>
      </c>
      <c r="AA1113" s="16">
        <v>0</v>
      </c>
      <c r="AB1113" s="16">
        <v>0</v>
      </c>
      <c r="AC1113" s="53">
        <f>X1113-(Z1113+AA1113+AB1113)</f>
        <v>4570013.2495999997</v>
      </c>
    </row>
    <row r="1114" spans="1:29" s="7" customFormat="1" ht="93.75" customHeight="1" x14ac:dyDescent="0.25">
      <c r="A1114" s="51">
        <f>IF(OR(D1114=0,D1114=""),"",COUNTA($D$471:D1114))</f>
        <v>588</v>
      </c>
      <c r="B1114" s="9" t="s">
        <v>1453</v>
      </c>
      <c r="C1114" s="11" t="s">
        <v>513</v>
      </c>
      <c r="D1114" s="16">
        <v>1971</v>
      </c>
      <c r="E1114" s="95">
        <v>1926.6</v>
      </c>
      <c r="F1114" s="95">
        <v>1750</v>
      </c>
      <c r="G1114" s="95">
        <v>668</v>
      </c>
      <c r="H1114" s="9" t="s">
        <v>729</v>
      </c>
      <c r="I1114" s="9"/>
      <c r="J1114" s="9"/>
      <c r="K1114" s="9"/>
      <c r="L1114" s="95"/>
      <c r="M1114" s="95"/>
      <c r="N1114" s="95"/>
      <c r="O1114" s="95"/>
      <c r="P1114" s="95"/>
      <c r="Q1114" s="95"/>
      <c r="R1114" s="95">
        <f>2338*E1114</f>
        <v>4504390.8</v>
      </c>
      <c r="S1114" s="95"/>
      <c r="T1114" s="95"/>
      <c r="U1114" s="95"/>
      <c r="V1114" s="95"/>
      <c r="W1114" s="95"/>
      <c r="X1114" s="95">
        <f>L1114+M1114+N1114+O1114+P1114+Q1114+R1114+S1114+T1114+U1114+V1114+W1114</f>
        <v>4504390.8</v>
      </c>
      <c r="Y1114" s="9" t="s">
        <v>2659</v>
      </c>
      <c r="Z1114" s="16">
        <v>0</v>
      </c>
      <c r="AA1114" s="16">
        <v>0</v>
      </c>
      <c r="AB1114" s="16">
        <v>0</v>
      </c>
      <c r="AC1114" s="53">
        <f>X1114-(Z1114+AA1114+AB1114)</f>
        <v>4504390.8</v>
      </c>
    </row>
    <row r="1115" spans="1:29" s="7" customFormat="1" ht="93.75" customHeight="1" x14ac:dyDescent="0.25">
      <c r="A1115" s="51">
        <f>IF(OR(D1115=0,D1115=""),"",COUNTA($D$471:D1115))</f>
        <v>589</v>
      </c>
      <c r="B1115" s="9" t="s">
        <v>2407</v>
      </c>
      <c r="C1115" s="11" t="s">
        <v>2265</v>
      </c>
      <c r="D1115" s="16">
        <v>1983</v>
      </c>
      <c r="E1115" s="95">
        <v>2183.4</v>
      </c>
      <c r="F1115" s="95">
        <v>1414.3</v>
      </c>
      <c r="G1115" s="95">
        <v>788.8</v>
      </c>
      <c r="H1115" s="9" t="s">
        <v>727</v>
      </c>
      <c r="I1115" s="9"/>
      <c r="J1115" s="9"/>
      <c r="K1115" s="9"/>
      <c r="L1115" s="95"/>
      <c r="M1115" s="95"/>
      <c r="N1115" s="95"/>
      <c r="O1115" s="95"/>
      <c r="P1115" s="95"/>
      <c r="Q1115" s="95"/>
      <c r="R1115" s="95">
        <f>5074*E1115</f>
        <v>11078571.6</v>
      </c>
      <c r="S1115" s="95"/>
      <c r="T1115" s="95"/>
      <c r="U1115" s="95"/>
      <c r="V1115" s="95"/>
      <c r="W1115" s="95"/>
      <c r="X1115" s="95">
        <f>L1115+M1115+N1115+O1115+P1115+Q1115+R1115+S1115+T1115+U1115+V1115+W1115</f>
        <v>11078571.6</v>
      </c>
      <c r="Y1115" s="9" t="s">
        <v>2659</v>
      </c>
      <c r="Z1115" s="16">
        <v>0</v>
      </c>
      <c r="AA1115" s="16">
        <v>0</v>
      </c>
      <c r="AB1115" s="16">
        <v>0</v>
      </c>
      <c r="AC1115" s="53">
        <f>X1115-(Z1115+AA1115+AB1115)</f>
        <v>11078571.6</v>
      </c>
    </row>
    <row r="1116" spans="1:29" s="7" customFormat="1" ht="93.75" customHeight="1" x14ac:dyDescent="0.25">
      <c r="A1116" s="51">
        <f>IF(OR(D1116=0,D1116=""),"",COUNTA($D$471:D1116))</f>
        <v>590</v>
      </c>
      <c r="B1116" s="9" t="s">
        <v>2197</v>
      </c>
      <c r="C1116" s="11" t="s">
        <v>2025</v>
      </c>
      <c r="D1116" s="16">
        <v>1987</v>
      </c>
      <c r="E1116" s="95">
        <v>3891.7</v>
      </c>
      <c r="F1116" s="95">
        <v>2707.9</v>
      </c>
      <c r="G1116" s="95">
        <v>873</v>
      </c>
      <c r="H1116" s="9" t="s">
        <v>729</v>
      </c>
      <c r="I1116" s="9"/>
      <c r="J1116" s="9"/>
      <c r="K1116" s="9"/>
      <c r="L1116" s="95"/>
      <c r="M1116" s="95"/>
      <c r="N1116" s="95"/>
      <c r="O1116" s="95"/>
      <c r="P1116" s="95"/>
      <c r="Q1116" s="95"/>
      <c r="R1116" s="95">
        <f>2338*E1116</f>
        <v>9098794.5999999996</v>
      </c>
      <c r="S1116" s="95"/>
      <c r="T1116" s="95"/>
      <c r="U1116" s="95"/>
      <c r="V1116" s="95"/>
      <c r="W1116" s="95"/>
      <c r="X1116" s="95">
        <f>L1116+M1116+N1116+O1116+P1116+Q1116+R1116+S1116+T1116+U1116+V1116+W1116</f>
        <v>9098794.5999999996</v>
      </c>
      <c r="Y1116" s="9" t="s">
        <v>2659</v>
      </c>
      <c r="Z1116" s="16">
        <v>0</v>
      </c>
      <c r="AA1116" s="16">
        <v>0</v>
      </c>
      <c r="AB1116" s="16">
        <v>0</v>
      </c>
      <c r="AC1116" s="53">
        <f>X1116-(Z1116+AA1116+AB1116)</f>
        <v>9098794.5999999996</v>
      </c>
    </row>
    <row r="1117" spans="1:29" s="7" customFormat="1" ht="93.75" customHeight="1" x14ac:dyDescent="0.25">
      <c r="A1117" s="51">
        <f>IF(OR(D1117=0,D1117=""),"",COUNTA($D$471:D1117))</f>
        <v>591</v>
      </c>
      <c r="B1117" s="9" t="s">
        <v>1455</v>
      </c>
      <c r="C1117" s="11" t="s">
        <v>759</v>
      </c>
      <c r="D1117" s="16">
        <v>1963</v>
      </c>
      <c r="E1117" s="95">
        <v>502.4</v>
      </c>
      <c r="F1117" s="95">
        <v>374.9</v>
      </c>
      <c r="G1117" s="95">
        <v>66.099999999999994</v>
      </c>
      <c r="H1117" s="9" t="s">
        <v>725</v>
      </c>
      <c r="I1117" s="9"/>
      <c r="J1117" s="9"/>
      <c r="K1117" s="9"/>
      <c r="L1117" s="95"/>
      <c r="M1117" s="95"/>
      <c r="N1117" s="95">
        <f>430*E1117</f>
        <v>216032</v>
      </c>
      <c r="O1117" s="95"/>
      <c r="P1117" s="95"/>
      <c r="Q1117" s="95"/>
      <c r="R1117" s="95"/>
      <c r="S1117" s="95"/>
      <c r="T1117" s="95"/>
      <c r="U1117" s="95"/>
      <c r="V1117" s="95">
        <f>34*E1117</f>
        <v>17081.599999999999</v>
      </c>
      <c r="W1117" s="95"/>
      <c r="X1117" s="95">
        <f>L1117+M1117+N1117+O1117+P1117+Q1117+R1117+S1117+T1117+U1117+V1117+W1117</f>
        <v>233113.60000000001</v>
      </c>
      <c r="Y1117" s="9" t="s">
        <v>2659</v>
      </c>
      <c r="Z1117" s="16">
        <v>0</v>
      </c>
      <c r="AA1117" s="16">
        <v>0</v>
      </c>
      <c r="AB1117" s="16">
        <v>0</v>
      </c>
      <c r="AC1117" s="53">
        <f>X1117-(Z1117+AA1117+AB1117)</f>
        <v>233113.60000000001</v>
      </c>
    </row>
    <row r="1118" spans="1:29" s="7" customFormat="1" ht="93.75" customHeight="1" x14ac:dyDescent="0.25">
      <c r="A1118" s="51" t="str">
        <f>IF(OR(D1118=0,D1118=""),"",COUNTA($D$471:D1118))</f>
        <v/>
      </c>
      <c r="B1118" s="51"/>
      <c r="C1118" s="11"/>
      <c r="D1118" s="16"/>
      <c r="E1118" s="54">
        <f>SUM(E1113:E1117)</f>
        <v>8898.1</v>
      </c>
      <c r="F1118" s="54">
        <f>SUM(F1113:F1117)</f>
        <v>6614.5</v>
      </c>
      <c r="G1118" s="54">
        <f>SUM(G1113:G1117)</f>
        <v>2679.9</v>
      </c>
      <c r="H1118" s="9"/>
      <c r="I1118" s="9"/>
      <c r="J1118" s="9"/>
      <c r="K1118" s="9"/>
      <c r="L1118" s="95"/>
      <c r="M1118" s="95"/>
      <c r="N1118" s="95"/>
      <c r="O1118" s="95"/>
      <c r="P1118" s="95"/>
      <c r="Q1118" s="95"/>
      <c r="R1118" s="95"/>
      <c r="S1118" s="95"/>
      <c r="T1118" s="95"/>
      <c r="U1118" s="95"/>
      <c r="V1118" s="95"/>
      <c r="W1118" s="95"/>
      <c r="X1118" s="54">
        <f>SUM(X1113:X1117)</f>
        <v>29484883.849600002</v>
      </c>
      <c r="Y1118" s="54"/>
      <c r="Z1118" s="54">
        <v>0</v>
      </c>
      <c r="AA1118" s="56">
        <v>0</v>
      </c>
      <c r="AB1118" s="56">
        <v>0</v>
      </c>
      <c r="AC1118" s="54">
        <f>SUM(AC1113:AC1117)</f>
        <v>29484883.849600002</v>
      </c>
    </row>
    <row r="1119" spans="1:29" s="7" customFormat="1" ht="93.75" customHeight="1" x14ac:dyDescent="0.25">
      <c r="A1119" s="51" t="str">
        <f>IF(OR(D1119=0,D1119=""),"",COUNTA($D$471:D1119))</f>
        <v/>
      </c>
      <c r="B1119" s="51"/>
      <c r="C1119" s="52" t="s">
        <v>2701</v>
      </c>
      <c r="D1119" s="16"/>
      <c r="E1119" s="95"/>
      <c r="F1119" s="95"/>
      <c r="G1119" s="95"/>
      <c r="H1119" s="9"/>
      <c r="I1119" s="9"/>
      <c r="J1119" s="9"/>
      <c r="K1119" s="9"/>
      <c r="L1119" s="95"/>
      <c r="M1119" s="95"/>
      <c r="N1119" s="95"/>
      <c r="O1119" s="95"/>
      <c r="P1119" s="95"/>
      <c r="Q1119" s="95"/>
      <c r="R1119" s="95"/>
      <c r="S1119" s="95"/>
      <c r="T1119" s="95"/>
      <c r="U1119" s="95"/>
      <c r="V1119" s="95"/>
      <c r="W1119" s="95"/>
      <c r="X1119" s="53"/>
      <c r="Y1119" s="53"/>
      <c r="Z1119" s="53"/>
      <c r="AA1119" s="53"/>
      <c r="AB1119" s="53"/>
      <c r="AC1119" s="53"/>
    </row>
    <row r="1120" spans="1:29" s="7" customFormat="1" ht="93.75" customHeight="1" x14ac:dyDescent="0.25">
      <c r="A1120" s="51">
        <f>IF(OR(D1120=0,D1120=""),"",COUNTA($D$471:D1120))</f>
        <v>592</v>
      </c>
      <c r="B1120" s="9" t="s">
        <v>1458</v>
      </c>
      <c r="C1120" s="11" t="s">
        <v>53</v>
      </c>
      <c r="D1120" s="16">
        <v>1970</v>
      </c>
      <c r="E1120" s="95">
        <v>823.7</v>
      </c>
      <c r="F1120" s="95">
        <v>762.1</v>
      </c>
      <c r="G1120" s="95">
        <v>0</v>
      </c>
      <c r="H1120" s="9" t="s">
        <v>725</v>
      </c>
      <c r="I1120" s="9"/>
      <c r="J1120" s="9"/>
      <c r="K1120" s="9"/>
      <c r="L1120" s="95">
        <f>677*E1120</f>
        <v>557644.9</v>
      </c>
      <c r="M1120" s="95">
        <f>3303*E1120</f>
        <v>2720681.1</v>
      </c>
      <c r="N1120" s="95">
        <f>430*E1120</f>
        <v>354191</v>
      </c>
      <c r="O1120" s="95">
        <f>668*E1120</f>
        <v>550231.6</v>
      </c>
      <c r="P1120" s="95">
        <f>556*E1120</f>
        <v>457977.2</v>
      </c>
      <c r="Q1120" s="95"/>
      <c r="R1120" s="95">
        <f>5074*E1120</f>
        <v>4179453.8000000003</v>
      </c>
      <c r="S1120" s="95"/>
      <c r="T1120" s="95">
        <f>4807*E1120</f>
        <v>3959525.9000000004</v>
      </c>
      <c r="U1120" s="95">
        <f>130*E1120</f>
        <v>107081</v>
      </c>
      <c r="V1120" s="95">
        <f>34*E1120</f>
        <v>28005.800000000003</v>
      </c>
      <c r="W1120" s="95"/>
      <c r="X1120" s="95">
        <f>L1120+M1120+N1120+O1120+P1120+Q1120+R1120+S1120+T1120+U1120+V1120+W1120</f>
        <v>12914792.300000001</v>
      </c>
      <c r="Y1120" s="9" t="s">
        <v>2659</v>
      </c>
      <c r="Z1120" s="16">
        <v>0</v>
      </c>
      <c r="AA1120" s="16">
        <v>0</v>
      </c>
      <c r="AB1120" s="16">
        <v>0</v>
      </c>
      <c r="AC1120" s="53">
        <f>X1120-(Z1120+AA1120+AB1120)</f>
        <v>12914792.300000001</v>
      </c>
    </row>
    <row r="1121" spans="1:30" s="7" customFormat="1" ht="93.75" customHeight="1" x14ac:dyDescent="0.25">
      <c r="A1121" s="51" t="str">
        <f>IF(OR(D1121=0,D1121=""),"",COUNTA($D$471:D1121))</f>
        <v/>
      </c>
      <c r="B1121" s="51"/>
      <c r="C1121" s="11"/>
      <c r="D1121" s="16"/>
      <c r="E1121" s="54">
        <f>SUM(E1120:E1120)</f>
        <v>823.7</v>
      </c>
      <c r="F1121" s="54">
        <f>SUM(F1120:F1120)</f>
        <v>762.1</v>
      </c>
      <c r="G1121" s="54">
        <f>SUM(G1120:G1120)</f>
        <v>0</v>
      </c>
      <c r="H1121" s="9"/>
      <c r="I1121" s="9"/>
      <c r="J1121" s="9"/>
      <c r="K1121" s="9"/>
      <c r="L1121" s="95"/>
      <c r="M1121" s="95"/>
      <c r="N1121" s="95"/>
      <c r="O1121" s="95"/>
      <c r="P1121" s="95"/>
      <c r="Q1121" s="95"/>
      <c r="R1121" s="95"/>
      <c r="S1121" s="95"/>
      <c r="T1121" s="95"/>
      <c r="U1121" s="95"/>
      <c r="V1121" s="95"/>
      <c r="W1121" s="95"/>
      <c r="X1121" s="54">
        <f>SUM(X1120)</f>
        <v>12914792.300000001</v>
      </c>
      <c r="Y1121" s="54"/>
      <c r="Z1121" s="54">
        <v>0</v>
      </c>
      <c r="AA1121" s="56">
        <v>0</v>
      </c>
      <c r="AB1121" s="56">
        <v>0</v>
      </c>
      <c r="AC1121" s="54">
        <f>SUM(AC1120:AC1120)</f>
        <v>12914792.300000001</v>
      </c>
    </row>
    <row r="1122" spans="1:30" s="7" customFormat="1" ht="93.75" customHeight="1" x14ac:dyDescent="0.25">
      <c r="A1122" s="51" t="str">
        <f>IF(OR(D1122=0,D1122=""),"",COUNTA($D$471:D1122))</f>
        <v/>
      </c>
      <c r="B1122" s="51"/>
      <c r="C1122" s="52" t="s">
        <v>2702</v>
      </c>
      <c r="D1122" s="16"/>
      <c r="E1122" s="95"/>
      <c r="F1122" s="95"/>
      <c r="G1122" s="95"/>
      <c r="H1122" s="9"/>
      <c r="I1122" s="9"/>
      <c r="J1122" s="9"/>
      <c r="K1122" s="9"/>
      <c r="L1122" s="95"/>
      <c r="M1122" s="95"/>
      <c r="N1122" s="95"/>
      <c r="O1122" s="95"/>
      <c r="P1122" s="95"/>
      <c r="Q1122" s="95"/>
      <c r="R1122" s="95"/>
      <c r="S1122" s="95"/>
      <c r="T1122" s="95"/>
      <c r="U1122" s="95"/>
      <c r="V1122" s="95"/>
      <c r="W1122" s="95"/>
      <c r="X1122" s="53"/>
      <c r="Y1122" s="53"/>
      <c r="Z1122" s="53"/>
      <c r="AA1122" s="53"/>
      <c r="AB1122" s="53"/>
      <c r="AC1122" s="53"/>
    </row>
    <row r="1123" spans="1:30" s="7" customFormat="1" ht="93.75" customHeight="1" x14ac:dyDescent="0.25">
      <c r="A1123" s="51">
        <f>IF(OR(D1123=0,D1123=""),"",COUNTA($D$471:D1123))</f>
        <v>593</v>
      </c>
      <c r="B1123" s="9" t="s">
        <v>1463</v>
      </c>
      <c r="C1123" s="11" t="s">
        <v>359</v>
      </c>
      <c r="D1123" s="16">
        <v>1968</v>
      </c>
      <c r="E1123" s="95">
        <v>506.2</v>
      </c>
      <c r="F1123" s="95">
        <v>459.3</v>
      </c>
      <c r="G1123" s="95">
        <v>0</v>
      </c>
      <c r="H1123" s="9" t="s">
        <v>725</v>
      </c>
      <c r="I1123" s="9"/>
      <c r="J1123" s="9"/>
      <c r="K1123" s="9"/>
      <c r="L1123" s="95">
        <f>677*E1123</f>
        <v>342697.39999999997</v>
      </c>
      <c r="M1123" s="95"/>
      <c r="N1123" s="95">
        <f>430*E1123</f>
        <v>217666</v>
      </c>
      <c r="O1123" s="95">
        <f>668*E1123</f>
        <v>338141.6</v>
      </c>
      <c r="P1123" s="95"/>
      <c r="Q1123" s="95"/>
      <c r="R1123" s="95">
        <f>5074*E1123</f>
        <v>2568458.7999999998</v>
      </c>
      <c r="S1123" s="95"/>
      <c r="T1123" s="95">
        <f>4807*E1123</f>
        <v>2433303.4</v>
      </c>
      <c r="U1123" s="95">
        <f>130*E1123</f>
        <v>65806</v>
      </c>
      <c r="V1123" s="95">
        <f>34*E1123</f>
        <v>17210.8</v>
      </c>
      <c r="W1123" s="95">
        <f>(L1123+M1123+N1123+O1123+P1123+Q1123+R1123+S1123+T1123+U1123)*0.0214</f>
        <v>127673.96647999997</v>
      </c>
      <c r="X1123" s="95">
        <f>L1123+M1123+N1123+O1123+P1123+Q1123+R1123+S1123+T1123+U1123+V1123+W1123</f>
        <v>6110957.966479999</v>
      </c>
      <c r="Y1123" s="9" t="s">
        <v>2659</v>
      </c>
      <c r="Z1123" s="16">
        <v>0</v>
      </c>
      <c r="AA1123" s="16">
        <v>0</v>
      </c>
      <c r="AB1123" s="16">
        <v>0</v>
      </c>
      <c r="AC1123" s="53">
        <f>X1123-(Z1123+AA1123+AB1123)</f>
        <v>6110957.966479999</v>
      </c>
    </row>
    <row r="1124" spans="1:30" s="6" customFormat="1" ht="93.75" customHeight="1" x14ac:dyDescent="0.25">
      <c r="A1124" s="51">
        <f>IF(OR(D1124=0,D1124=""),"",COUNTA($D$471:D1124))</f>
        <v>594</v>
      </c>
      <c r="B1124" s="9" t="s">
        <v>1459</v>
      </c>
      <c r="C1124" s="11" t="s">
        <v>478</v>
      </c>
      <c r="D1124" s="16">
        <v>1970</v>
      </c>
      <c r="E1124" s="95">
        <v>775.3</v>
      </c>
      <c r="F1124" s="95">
        <v>645.9</v>
      </c>
      <c r="G1124" s="95">
        <v>95</v>
      </c>
      <c r="H1124" s="9" t="s">
        <v>726</v>
      </c>
      <c r="I1124" s="9"/>
      <c r="J1124" s="9"/>
      <c r="K1124" s="9"/>
      <c r="L1124" s="95">
        <f>677*E1124</f>
        <v>524878.1</v>
      </c>
      <c r="M1124" s="95"/>
      <c r="N1124" s="95">
        <f>430*E1124</f>
        <v>333379</v>
      </c>
      <c r="O1124" s="95">
        <f>668*E1124</f>
        <v>517900.39999999997</v>
      </c>
      <c r="P1124" s="95"/>
      <c r="Q1124" s="95"/>
      <c r="R1124" s="95">
        <f>5074*E1124</f>
        <v>3933872.1999999997</v>
      </c>
      <c r="S1124" s="95">
        <f>187*E1124</f>
        <v>144981.1</v>
      </c>
      <c r="T1124" s="95">
        <f>4807*E1124</f>
        <v>3726867.0999999996</v>
      </c>
      <c r="U1124" s="95">
        <f>130*E1124</f>
        <v>100789</v>
      </c>
      <c r="V1124" s="95">
        <f>34*E1124</f>
        <v>26360.199999999997</v>
      </c>
      <c r="W1124" s="95">
        <f>(L1124+M1124+N1124+O1124+P1124+Q1124+R1124+S1124+T1124+U1124)*0.0214</f>
        <v>198649.07165999996</v>
      </c>
      <c r="X1124" s="95">
        <f>L1124+M1124+N1124+O1124+P1124+Q1124+R1124+S1124+T1124+U1124+V1124+W1124</f>
        <v>9507676.1716599986</v>
      </c>
      <c r="Y1124" s="9" t="s">
        <v>2659</v>
      </c>
      <c r="Z1124" s="16">
        <v>0</v>
      </c>
      <c r="AA1124" s="16">
        <v>0</v>
      </c>
      <c r="AB1124" s="16">
        <v>0</v>
      </c>
      <c r="AC1124" s="53">
        <f>X1124-(Z1124+AA1124+AB1124)</f>
        <v>9507676.1716599986</v>
      </c>
      <c r="AD1124" s="55"/>
    </row>
    <row r="1125" spans="1:30" s="6" customFormat="1" ht="93.75" customHeight="1" x14ac:dyDescent="0.25">
      <c r="A1125" s="51">
        <f>IF(OR(D1125=0,D1125=""),"",COUNTA($D$471:D1125))</f>
        <v>595</v>
      </c>
      <c r="B1125" s="9" t="s">
        <v>1461</v>
      </c>
      <c r="C1125" s="11" t="s">
        <v>479</v>
      </c>
      <c r="D1125" s="16">
        <v>1970</v>
      </c>
      <c r="E1125" s="95">
        <v>763</v>
      </c>
      <c r="F1125" s="95">
        <v>709</v>
      </c>
      <c r="G1125" s="95">
        <v>0</v>
      </c>
      <c r="H1125" s="9" t="s">
        <v>725</v>
      </c>
      <c r="I1125" s="9"/>
      <c r="J1125" s="9"/>
      <c r="K1125" s="9"/>
      <c r="L1125" s="95">
        <f>677*E1125</f>
        <v>516551</v>
      </c>
      <c r="M1125" s="95"/>
      <c r="N1125" s="95">
        <f>430*E1125</f>
        <v>328090</v>
      </c>
      <c r="O1125" s="95">
        <f>668*E1125</f>
        <v>509684</v>
      </c>
      <c r="P1125" s="95"/>
      <c r="Q1125" s="95"/>
      <c r="R1125" s="95">
        <f>5074*E1125</f>
        <v>3871462</v>
      </c>
      <c r="S1125" s="95">
        <f>187*E1125</f>
        <v>142681</v>
      </c>
      <c r="T1125" s="95">
        <f>4807*E1125</f>
        <v>3667741</v>
      </c>
      <c r="U1125" s="95">
        <f>130*E1125</f>
        <v>99190</v>
      </c>
      <c r="V1125" s="95">
        <f>34*E1125</f>
        <v>25942</v>
      </c>
      <c r="W1125" s="95">
        <f>(L1125+M1125+N1125+O1125+P1125+Q1125+R1125+S1125+T1125+U1125)*0.0214</f>
        <v>195497.5386</v>
      </c>
      <c r="X1125" s="95">
        <f>L1125+M1125+N1125+O1125+P1125+Q1125+R1125+S1125+T1125+U1125+V1125+W1125</f>
        <v>9356838.5385999996</v>
      </c>
      <c r="Y1125" s="9" t="s">
        <v>2659</v>
      </c>
      <c r="Z1125" s="16">
        <v>0</v>
      </c>
      <c r="AA1125" s="16">
        <v>0</v>
      </c>
      <c r="AB1125" s="16">
        <v>0</v>
      </c>
      <c r="AC1125" s="53">
        <f>X1125-(Z1125+AA1125+AB1125)</f>
        <v>9356838.5385999996</v>
      </c>
      <c r="AD1125" s="55"/>
    </row>
    <row r="1126" spans="1:30" s="6" customFormat="1" ht="93.75" customHeight="1" x14ac:dyDescent="0.25">
      <c r="A1126" s="51" t="str">
        <f>IF(OR(D1126=0,D1126=""),"",COUNTA($D$471:D1126))</f>
        <v/>
      </c>
      <c r="B1126" s="51"/>
      <c r="C1126" s="11"/>
      <c r="D1126" s="16"/>
      <c r="E1126" s="54">
        <f>SUM(E1123:E1125)</f>
        <v>2044.5</v>
      </c>
      <c r="F1126" s="54">
        <f>SUM(F1123:F1125)</f>
        <v>1814.2</v>
      </c>
      <c r="G1126" s="54">
        <f>SUM(G1123:G1125)</f>
        <v>95</v>
      </c>
      <c r="H1126" s="9"/>
      <c r="I1126" s="9"/>
      <c r="J1126" s="9"/>
      <c r="K1126" s="9"/>
      <c r="L1126" s="95"/>
      <c r="M1126" s="95"/>
      <c r="N1126" s="95"/>
      <c r="O1126" s="95"/>
      <c r="P1126" s="95"/>
      <c r="Q1126" s="95"/>
      <c r="R1126" s="95"/>
      <c r="S1126" s="95"/>
      <c r="T1126" s="95"/>
      <c r="U1126" s="95"/>
      <c r="V1126" s="95"/>
      <c r="W1126" s="95"/>
      <c r="X1126" s="54">
        <f>SUM(X1123:X1125)</f>
        <v>24975472.676739998</v>
      </c>
      <c r="Y1126" s="54"/>
      <c r="Z1126" s="54">
        <v>0</v>
      </c>
      <c r="AA1126" s="56">
        <v>0</v>
      </c>
      <c r="AB1126" s="56">
        <v>0</v>
      </c>
      <c r="AC1126" s="54">
        <f>SUM(AC1123:AC1125)</f>
        <v>24975472.676739998</v>
      </c>
      <c r="AD1126" s="55"/>
    </row>
    <row r="1127" spans="1:30" s="6" customFormat="1" ht="93.75" customHeight="1" x14ac:dyDescent="0.25">
      <c r="A1127" s="51" t="str">
        <f>IF(OR(D1127=0,D1127=""),"",COUNTA($D$471:D1127))</f>
        <v/>
      </c>
      <c r="B1127" s="51"/>
      <c r="C1127" s="52" t="s">
        <v>2734</v>
      </c>
      <c r="D1127" s="16"/>
      <c r="E1127" s="95"/>
      <c r="F1127" s="95"/>
      <c r="G1127" s="95"/>
      <c r="H1127" s="9"/>
      <c r="I1127" s="9"/>
      <c r="J1127" s="9"/>
      <c r="K1127" s="9"/>
      <c r="L1127" s="95"/>
      <c r="M1127" s="95"/>
      <c r="N1127" s="95"/>
      <c r="O1127" s="95"/>
      <c r="P1127" s="95"/>
      <c r="Q1127" s="95"/>
      <c r="R1127" s="95"/>
      <c r="S1127" s="95"/>
      <c r="T1127" s="95"/>
      <c r="U1127" s="95"/>
      <c r="V1127" s="95"/>
      <c r="W1127" s="95"/>
      <c r="X1127" s="53"/>
      <c r="Y1127" s="53"/>
      <c r="Z1127" s="53"/>
      <c r="AA1127" s="53"/>
      <c r="AB1127" s="53"/>
      <c r="AC1127" s="53"/>
      <c r="AD1127" s="55"/>
    </row>
    <row r="1128" spans="1:30" s="6" customFormat="1" ht="93.75" customHeight="1" x14ac:dyDescent="0.25">
      <c r="A1128" s="51">
        <f>IF(OR(D1128=0,D1128=""),"",COUNTA($D$471:D1128))</f>
        <v>596</v>
      </c>
      <c r="B1128" s="9" t="s">
        <v>1469</v>
      </c>
      <c r="C1128" s="11" t="s">
        <v>323</v>
      </c>
      <c r="D1128" s="16">
        <v>1967</v>
      </c>
      <c r="E1128" s="95">
        <v>1257.3</v>
      </c>
      <c r="F1128" s="95">
        <v>669.8</v>
      </c>
      <c r="G1128" s="9">
        <v>587.5</v>
      </c>
      <c r="H1128" s="9" t="s">
        <v>725</v>
      </c>
      <c r="I1128" s="9"/>
      <c r="J1128" s="9"/>
      <c r="K1128" s="9"/>
      <c r="L1128" s="95">
        <f>677*E1128</f>
        <v>851192.1</v>
      </c>
      <c r="M1128" s="95">
        <f>3303*E1128</f>
        <v>4152861.9</v>
      </c>
      <c r="N1128" s="95">
        <f>430*E1128</f>
        <v>540639</v>
      </c>
      <c r="O1128" s="95">
        <f>668*E1128</f>
        <v>839876.4</v>
      </c>
      <c r="P1128" s="95">
        <f>556*E1128</f>
        <v>699058.79999999993</v>
      </c>
      <c r="Q1128" s="95"/>
      <c r="R1128" s="95">
        <f>5074*E1128</f>
        <v>6379540.2000000002</v>
      </c>
      <c r="S1128" s="95"/>
      <c r="T1128" s="95">
        <f>4807*E1128</f>
        <v>6043841.0999999996</v>
      </c>
      <c r="U1128" s="95">
        <f>130*E1128</f>
        <v>163449</v>
      </c>
      <c r="V1128" s="95">
        <f>34*E1128</f>
        <v>42748.2</v>
      </c>
      <c r="W1128" s="95">
        <f>(L1128+M1128+N1128+O1128+P1128+Q1128+R1128+S1128+T1128+U1128)*0.0214</f>
        <v>420947.81189999997</v>
      </c>
      <c r="X1128" s="95">
        <f t="shared" ref="X1128:X1151" si="249">L1128+M1128+N1128+O1128+P1128+Q1128+R1128+S1128+T1128+U1128+V1128+W1128</f>
        <v>20134154.5119</v>
      </c>
      <c r="Y1128" s="9" t="s">
        <v>2659</v>
      </c>
      <c r="Z1128" s="16">
        <v>0</v>
      </c>
      <c r="AA1128" s="16">
        <v>0</v>
      </c>
      <c r="AB1128" s="16">
        <v>0</v>
      </c>
      <c r="AC1128" s="53">
        <f t="shared" ref="AC1128:AC1151" si="250">X1128-(Z1128+AA1128+AB1128)</f>
        <v>20134154.5119</v>
      </c>
      <c r="AD1128" s="55"/>
    </row>
    <row r="1129" spans="1:30" s="6" customFormat="1" ht="93.75" customHeight="1" x14ac:dyDescent="0.25">
      <c r="A1129" s="51">
        <f>IF(OR(D1129=0,D1129=""),"",COUNTA($D$471:D1129))</f>
        <v>597</v>
      </c>
      <c r="B1129" s="9" t="s">
        <v>2408</v>
      </c>
      <c r="C1129" s="11" t="s">
        <v>324</v>
      </c>
      <c r="D1129" s="16">
        <v>1967</v>
      </c>
      <c r="E1129" s="95">
        <v>630.1</v>
      </c>
      <c r="F1129" s="95">
        <v>346.8</v>
      </c>
      <c r="G1129" s="9">
        <v>283.3</v>
      </c>
      <c r="H1129" s="9" t="s">
        <v>725</v>
      </c>
      <c r="I1129" s="9"/>
      <c r="J1129" s="9"/>
      <c r="K1129" s="9"/>
      <c r="L1129" s="95">
        <f>677*E1129</f>
        <v>426577.7</v>
      </c>
      <c r="M1129" s="95">
        <f>3303*E1129</f>
        <v>2081220.3</v>
      </c>
      <c r="N1129" s="95"/>
      <c r="O1129" s="95">
        <f>668*E1129</f>
        <v>420906.8</v>
      </c>
      <c r="P1129" s="95"/>
      <c r="Q1129" s="95"/>
      <c r="R1129" s="95">
        <f>5074*E1129</f>
        <v>3197127.4</v>
      </c>
      <c r="S1129" s="95"/>
      <c r="T1129" s="95">
        <f>4807*E1129</f>
        <v>3028890.7</v>
      </c>
      <c r="U1129" s="95">
        <f>130*E1129</f>
        <v>81913</v>
      </c>
      <c r="V1129" s="95"/>
      <c r="W1129" s="95">
        <f>(L1129+M1129+N1129+O1129+P1129+Q1129+R1129+S1129+T1129+U1129)*0.0214</f>
        <v>197664.00825999994</v>
      </c>
      <c r="X1129" s="95">
        <f t="shared" si="249"/>
        <v>9434299.908259999</v>
      </c>
      <c r="Y1129" s="9" t="s">
        <v>2659</v>
      </c>
      <c r="Z1129" s="16">
        <v>0</v>
      </c>
      <c r="AA1129" s="16">
        <v>0</v>
      </c>
      <c r="AB1129" s="16">
        <v>0</v>
      </c>
      <c r="AC1129" s="53">
        <f t="shared" si="250"/>
        <v>9434299.908259999</v>
      </c>
      <c r="AD1129" s="55"/>
    </row>
    <row r="1130" spans="1:30" s="6" customFormat="1" ht="93.75" customHeight="1" x14ac:dyDescent="0.25">
      <c r="A1130" s="51">
        <f>IF(OR(D1130=0,D1130=""),"",COUNTA($D$471:D1130))</f>
        <v>598</v>
      </c>
      <c r="B1130" s="9" t="s">
        <v>1487</v>
      </c>
      <c r="C1130" s="11" t="s">
        <v>325</v>
      </c>
      <c r="D1130" s="9">
        <v>1967</v>
      </c>
      <c r="E1130" s="95">
        <v>2113.3000000000002</v>
      </c>
      <c r="F1130" s="95">
        <v>1257.4000000000001</v>
      </c>
      <c r="G1130" s="9">
        <v>855.9</v>
      </c>
      <c r="H1130" s="9" t="s">
        <v>728</v>
      </c>
      <c r="I1130" s="9"/>
      <c r="J1130" s="9"/>
      <c r="K1130" s="9"/>
      <c r="L1130" s="95">
        <f>565*E1130</f>
        <v>1194014.5</v>
      </c>
      <c r="M1130" s="95">
        <f>1207*E1130</f>
        <v>2550753.1</v>
      </c>
      <c r="N1130" s="95"/>
      <c r="O1130" s="95">
        <f>855*E1130</f>
        <v>1806871.5000000002</v>
      </c>
      <c r="P1130" s="95">
        <f>492*E1130</f>
        <v>1039743.6000000001</v>
      </c>
      <c r="Q1130" s="95"/>
      <c r="R1130" s="95"/>
      <c r="S1130" s="95">
        <f>297*E1130</f>
        <v>627650.10000000009</v>
      </c>
      <c r="T1130" s="95">
        <f>2771*E1130</f>
        <v>5855954.3000000007</v>
      </c>
      <c r="U1130" s="95">
        <f>102*E1130</f>
        <v>215556.6</v>
      </c>
      <c r="V1130" s="95"/>
      <c r="W1130" s="95">
        <f>(L1130+M1130+N1130+O1130+P1130+Q1130+R1130+S1130+T1130+U1130)*0.0214</f>
        <v>284417.63517999998</v>
      </c>
      <c r="X1130" s="95">
        <f t="shared" si="249"/>
        <v>13574961.335180001</v>
      </c>
      <c r="Y1130" s="9" t="s">
        <v>2659</v>
      </c>
      <c r="Z1130" s="16">
        <v>0</v>
      </c>
      <c r="AA1130" s="16">
        <v>0</v>
      </c>
      <c r="AB1130" s="16">
        <v>0</v>
      </c>
      <c r="AC1130" s="53">
        <f t="shared" si="250"/>
        <v>13574961.335180001</v>
      </c>
      <c r="AD1130" s="55"/>
    </row>
    <row r="1131" spans="1:30" s="6" customFormat="1" ht="93.75" customHeight="1" x14ac:dyDescent="0.25">
      <c r="A1131" s="51">
        <f>IF(OR(D1131=0,D1131=""),"",COUNTA($D$471:D1131))</f>
        <v>599</v>
      </c>
      <c r="B1131" s="9" t="s">
        <v>2409</v>
      </c>
      <c r="C1131" s="11" t="s">
        <v>2266</v>
      </c>
      <c r="D1131" s="9">
        <v>1958</v>
      </c>
      <c r="E1131" s="95">
        <v>1980.4</v>
      </c>
      <c r="F1131" s="95">
        <v>1041</v>
      </c>
      <c r="G1131" s="9">
        <v>939.4</v>
      </c>
      <c r="H1131" s="9" t="s">
        <v>725</v>
      </c>
      <c r="I1131" s="9"/>
      <c r="J1131" s="9"/>
      <c r="K1131" s="9"/>
      <c r="L1131" s="95"/>
      <c r="M1131" s="95"/>
      <c r="N1131" s="95"/>
      <c r="O1131" s="95"/>
      <c r="P1131" s="95"/>
      <c r="Q1131" s="95"/>
      <c r="R1131" s="95">
        <f>5074*E1131</f>
        <v>10048549.6</v>
      </c>
      <c r="S1131" s="95"/>
      <c r="T1131" s="95">
        <f>4807*E1131</f>
        <v>9519782.8000000007</v>
      </c>
      <c r="U1131" s="95"/>
      <c r="V1131" s="95"/>
      <c r="W1131" s="95"/>
      <c r="X1131" s="95">
        <f t="shared" si="249"/>
        <v>19568332.399999999</v>
      </c>
      <c r="Y1131" s="9" t="s">
        <v>2659</v>
      </c>
      <c r="Z1131" s="16">
        <v>0</v>
      </c>
      <c r="AA1131" s="16">
        <v>0</v>
      </c>
      <c r="AB1131" s="16">
        <v>0</v>
      </c>
      <c r="AC1131" s="53">
        <f t="shared" si="250"/>
        <v>19568332.399999999</v>
      </c>
      <c r="AD1131" s="55"/>
    </row>
    <row r="1132" spans="1:30" s="6" customFormat="1" ht="93.75" customHeight="1" x14ac:dyDescent="0.25">
      <c r="A1132" s="51">
        <f>IF(OR(D1132=0,D1132=""),"",COUNTA($D$471:D1132))</f>
        <v>600</v>
      </c>
      <c r="B1132" s="9" t="s">
        <v>2410</v>
      </c>
      <c r="C1132" s="11" t="s">
        <v>2267</v>
      </c>
      <c r="D1132" s="9">
        <v>1976</v>
      </c>
      <c r="E1132" s="95">
        <v>2178.6</v>
      </c>
      <c r="F1132" s="95">
        <v>1097.8</v>
      </c>
      <c r="G1132" s="9">
        <v>1080.8</v>
      </c>
      <c r="H1132" s="9" t="s">
        <v>727</v>
      </c>
      <c r="I1132" s="9"/>
      <c r="J1132" s="9"/>
      <c r="K1132" s="9"/>
      <c r="L1132" s="95"/>
      <c r="M1132" s="95"/>
      <c r="N1132" s="95"/>
      <c r="O1132" s="95"/>
      <c r="P1132" s="95"/>
      <c r="Q1132" s="95"/>
      <c r="R1132" s="95">
        <f>5074*E1132</f>
        <v>11054216.4</v>
      </c>
      <c r="S1132" s="95"/>
      <c r="T1132" s="95"/>
      <c r="U1132" s="95"/>
      <c r="V1132" s="95"/>
      <c r="W1132" s="95"/>
      <c r="X1132" s="95">
        <f t="shared" si="249"/>
        <v>11054216.4</v>
      </c>
      <c r="Y1132" s="9" t="s">
        <v>2659</v>
      </c>
      <c r="Z1132" s="16">
        <v>0</v>
      </c>
      <c r="AA1132" s="16">
        <v>0</v>
      </c>
      <c r="AB1132" s="16">
        <v>0</v>
      </c>
      <c r="AC1132" s="53">
        <f t="shared" si="250"/>
        <v>11054216.4</v>
      </c>
      <c r="AD1132" s="55"/>
    </row>
    <row r="1133" spans="1:30" s="6" customFormat="1" ht="93.75" customHeight="1" x14ac:dyDescent="0.25">
      <c r="A1133" s="51">
        <f>IF(OR(D1133=0,D1133=""),"",COUNTA($D$471:D1133))</f>
        <v>601</v>
      </c>
      <c r="B1133" s="9" t="s">
        <v>2198</v>
      </c>
      <c r="C1133" s="11" t="s">
        <v>2041</v>
      </c>
      <c r="D1133" s="9">
        <v>1986</v>
      </c>
      <c r="E1133" s="95">
        <v>4284.2</v>
      </c>
      <c r="F1133" s="95">
        <v>3012.5</v>
      </c>
      <c r="G1133" s="9">
        <v>1271.7</v>
      </c>
      <c r="H1133" s="9" t="s">
        <v>729</v>
      </c>
      <c r="I1133" s="9"/>
      <c r="J1133" s="9"/>
      <c r="K1133" s="9"/>
      <c r="L1133" s="95"/>
      <c r="M1133" s="95"/>
      <c r="N1133" s="95"/>
      <c r="O1133" s="95"/>
      <c r="P1133" s="95"/>
      <c r="Q1133" s="95"/>
      <c r="R1133" s="95">
        <f>2338*E1133</f>
        <v>10016459.6</v>
      </c>
      <c r="S1133" s="95"/>
      <c r="T1133" s="95"/>
      <c r="U1133" s="95"/>
      <c r="V1133" s="95"/>
      <c r="W1133" s="95"/>
      <c r="X1133" s="95">
        <f t="shared" si="249"/>
        <v>10016459.6</v>
      </c>
      <c r="Y1133" s="9" t="s">
        <v>2659</v>
      </c>
      <c r="Z1133" s="16">
        <v>0</v>
      </c>
      <c r="AA1133" s="16">
        <v>0</v>
      </c>
      <c r="AB1133" s="16">
        <v>0</v>
      </c>
      <c r="AC1133" s="53">
        <f t="shared" si="250"/>
        <v>10016459.6</v>
      </c>
      <c r="AD1133" s="55"/>
    </row>
    <row r="1134" spans="1:30" s="6" customFormat="1" ht="93.75" customHeight="1" x14ac:dyDescent="0.25">
      <c r="A1134" s="51">
        <f>IF(OR(D1134=0,D1134=""),"",COUNTA($D$471:D1134))</f>
        <v>602</v>
      </c>
      <c r="B1134" s="9" t="s">
        <v>2199</v>
      </c>
      <c r="C1134" s="11" t="s">
        <v>2042</v>
      </c>
      <c r="D1134" s="9">
        <v>1983</v>
      </c>
      <c r="E1134" s="95">
        <v>3956.3</v>
      </c>
      <c r="F1134" s="95">
        <v>2801.9</v>
      </c>
      <c r="G1134" s="9">
        <v>1154.4000000000001</v>
      </c>
      <c r="H1134" s="9" t="s">
        <v>729</v>
      </c>
      <c r="I1134" s="9"/>
      <c r="J1134" s="9"/>
      <c r="K1134" s="9"/>
      <c r="L1134" s="95"/>
      <c r="M1134" s="95"/>
      <c r="N1134" s="95"/>
      <c r="O1134" s="95"/>
      <c r="P1134" s="95"/>
      <c r="Q1134" s="95"/>
      <c r="R1134" s="95">
        <f>2338*E1134</f>
        <v>9249829.4000000004</v>
      </c>
      <c r="S1134" s="95"/>
      <c r="T1134" s="95"/>
      <c r="U1134" s="95"/>
      <c r="V1134" s="95"/>
      <c r="W1134" s="95"/>
      <c r="X1134" s="95">
        <f t="shared" si="249"/>
        <v>9249829.4000000004</v>
      </c>
      <c r="Y1134" s="9" t="s">
        <v>2659</v>
      </c>
      <c r="Z1134" s="16">
        <v>0</v>
      </c>
      <c r="AA1134" s="16">
        <v>0</v>
      </c>
      <c r="AB1134" s="16">
        <v>0</v>
      </c>
      <c r="AC1134" s="53">
        <f t="shared" si="250"/>
        <v>9249829.4000000004</v>
      </c>
      <c r="AD1134" s="55"/>
    </row>
    <row r="1135" spans="1:30" s="6" customFormat="1" ht="93.75" customHeight="1" x14ac:dyDescent="0.25">
      <c r="A1135" s="51">
        <f>IF(OR(D1135=0,D1135=""),"",COUNTA($D$471:D1135))</f>
        <v>603</v>
      </c>
      <c r="B1135" s="9" t="s">
        <v>2200</v>
      </c>
      <c r="C1135" s="11" t="s">
        <v>2043</v>
      </c>
      <c r="D1135" s="9">
        <v>1982</v>
      </c>
      <c r="E1135" s="95">
        <v>903.6</v>
      </c>
      <c r="F1135" s="95">
        <v>364.6</v>
      </c>
      <c r="G1135" s="9">
        <v>539</v>
      </c>
      <c r="H1135" s="9" t="s">
        <v>725</v>
      </c>
      <c r="I1135" s="9"/>
      <c r="J1135" s="9"/>
      <c r="K1135" s="9"/>
      <c r="L1135" s="95"/>
      <c r="M1135" s="95"/>
      <c r="N1135" s="95"/>
      <c r="O1135" s="95"/>
      <c r="P1135" s="95"/>
      <c r="Q1135" s="95"/>
      <c r="R1135" s="95">
        <f>5074*E1135</f>
        <v>4584866.4000000004</v>
      </c>
      <c r="S1135" s="95"/>
      <c r="T1135" s="95"/>
      <c r="U1135" s="95"/>
      <c r="V1135" s="95"/>
      <c r="W1135" s="95"/>
      <c r="X1135" s="95">
        <f t="shared" si="249"/>
        <v>4584866.4000000004</v>
      </c>
      <c r="Y1135" s="9" t="s">
        <v>2659</v>
      </c>
      <c r="Z1135" s="16">
        <v>0</v>
      </c>
      <c r="AA1135" s="16">
        <v>0</v>
      </c>
      <c r="AB1135" s="16">
        <v>0</v>
      </c>
      <c r="AC1135" s="53">
        <f t="shared" si="250"/>
        <v>4584866.4000000004</v>
      </c>
      <c r="AD1135" s="55"/>
    </row>
    <row r="1136" spans="1:30" s="6" customFormat="1" ht="93.75" customHeight="1" x14ac:dyDescent="0.25">
      <c r="A1136" s="51">
        <f>IF(OR(D1136=0,D1136=""),"",COUNTA($D$471:D1136))</f>
        <v>604</v>
      </c>
      <c r="B1136" s="9" t="s">
        <v>2201</v>
      </c>
      <c r="C1136" s="11" t="s">
        <v>2044</v>
      </c>
      <c r="D1136" s="9">
        <v>1981</v>
      </c>
      <c r="E1136" s="95">
        <v>2833.5</v>
      </c>
      <c r="F1136" s="95">
        <v>1771.3</v>
      </c>
      <c r="G1136" s="9">
        <v>1062.2</v>
      </c>
      <c r="H1136" s="9" t="s">
        <v>729</v>
      </c>
      <c r="I1136" s="9"/>
      <c r="J1136" s="9"/>
      <c r="K1136" s="9"/>
      <c r="L1136" s="95"/>
      <c r="M1136" s="95"/>
      <c r="N1136" s="95"/>
      <c r="O1136" s="95"/>
      <c r="P1136" s="95"/>
      <c r="Q1136" s="95"/>
      <c r="R1136" s="95">
        <f>2338*E1136</f>
        <v>6624723</v>
      </c>
      <c r="S1136" s="95"/>
      <c r="T1136" s="95"/>
      <c r="U1136" s="95"/>
      <c r="V1136" s="95"/>
      <c r="W1136" s="95"/>
      <c r="X1136" s="95">
        <f t="shared" si="249"/>
        <v>6624723</v>
      </c>
      <c r="Y1136" s="9" t="s">
        <v>2659</v>
      </c>
      <c r="Z1136" s="16">
        <v>0</v>
      </c>
      <c r="AA1136" s="16">
        <v>0</v>
      </c>
      <c r="AB1136" s="16">
        <v>0</v>
      </c>
      <c r="AC1136" s="53">
        <f t="shared" si="250"/>
        <v>6624723</v>
      </c>
      <c r="AD1136" s="55"/>
    </row>
    <row r="1137" spans="1:30" s="6" customFormat="1" ht="93.75" customHeight="1" x14ac:dyDescent="0.25">
      <c r="A1137" s="51">
        <f>IF(OR(D1137=0,D1137=""),"",COUNTA($D$471:D1137))</f>
        <v>605</v>
      </c>
      <c r="B1137" s="9" t="s">
        <v>1489</v>
      </c>
      <c r="C1137" s="11" t="s">
        <v>326</v>
      </c>
      <c r="D1137" s="16">
        <v>1967</v>
      </c>
      <c r="E1137" s="95">
        <v>3260.2</v>
      </c>
      <c r="F1137" s="95">
        <v>1456.2</v>
      </c>
      <c r="G1137" s="9">
        <v>1804</v>
      </c>
      <c r="H1137" s="9" t="s">
        <v>728</v>
      </c>
      <c r="I1137" s="9"/>
      <c r="J1137" s="9"/>
      <c r="K1137" s="9"/>
      <c r="L1137" s="95">
        <f>565*E1137</f>
        <v>1842013</v>
      </c>
      <c r="M1137" s="95">
        <f>1207*E1137</f>
        <v>3935061.4</v>
      </c>
      <c r="N1137" s="95"/>
      <c r="O1137" s="95">
        <f>855*E1137</f>
        <v>2787471</v>
      </c>
      <c r="P1137" s="95">
        <f>492*E1137</f>
        <v>1604018.4</v>
      </c>
      <c r="Q1137" s="95"/>
      <c r="R1137" s="95">
        <f>2338*E1137</f>
        <v>7622347.5999999996</v>
      </c>
      <c r="S1137" s="95">
        <f>297*E1137</f>
        <v>968279.39999999991</v>
      </c>
      <c r="T1137" s="95">
        <f>2771*E1137</f>
        <v>9034014.1999999993</v>
      </c>
      <c r="U1137" s="95">
        <f>102*E1137</f>
        <v>332540.39999999997</v>
      </c>
      <c r="V1137" s="95"/>
      <c r="W1137" s="95">
        <f t="shared" ref="W1137:W1151" si="251">(L1137+M1137+N1137+O1137+P1137+Q1137+R1137+S1137+T1137+U1137)*0.0214</f>
        <v>601890.95155999984</v>
      </c>
      <c r="X1137" s="95">
        <f t="shared" si="249"/>
        <v>28727636.351559993</v>
      </c>
      <c r="Y1137" s="9" t="s">
        <v>2659</v>
      </c>
      <c r="Z1137" s="16">
        <v>0</v>
      </c>
      <c r="AA1137" s="16">
        <v>0</v>
      </c>
      <c r="AB1137" s="16">
        <v>0</v>
      </c>
      <c r="AC1137" s="53">
        <f t="shared" si="250"/>
        <v>28727636.351559993</v>
      </c>
      <c r="AD1137" s="55"/>
    </row>
    <row r="1138" spans="1:30" s="6" customFormat="1" ht="93.75" customHeight="1" x14ac:dyDescent="0.25">
      <c r="A1138" s="51">
        <f>IF(OR(D1138=0,D1138=""),"",COUNTA($D$471:D1138))</f>
        <v>606</v>
      </c>
      <c r="B1138" s="9" t="s">
        <v>1479</v>
      </c>
      <c r="C1138" s="11" t="s">
        <v>360</v>
      </c>
      <c r="D1138" s="16">
        <v>1968</v>
      </c>
      <c r="E1138" s="95">
        <v>3565.7</v>
      </c>
      <c r="F1138" s="95">
        <v>1481.5</v>
      </c>
      <c r="G1138" s="9">
        <v>2084.1999999999998</v>
      </c>
      <c r="H1138" s="9" t="s">
        <v>728</v>
      </c>
      <c r="I1138" s="9"/>
      <c r="J1138" s="9"/>
      <c r="K1138" s="9"/>
      <c r="L1138" s="95">
        <f>565*E1138</f>
        <v>2014620.5</v>
      </c>
      <c r="M1138" s="95">
        <f>1207*E1138</f>
        <v>4303799.8999999994</v>
      </c>
      <c r="N1138" s="95"/>
      <c r="O1138" s="95">
        <f>855*E1138</f>
        <v>3048673.5</v>
      </c>
      <c r="P1138" s="95">
        <f>492*E1138</f>
        <v>1754324.4</v>
      </c>
      <c r="Q1138" s="95"/>
      <c r="R1138" s="95">
        <f>2338*E1138</f>
        <v>8336606.5999999996</v>
      </c>
      <c r="S1138" s="95">
        <f>297*E1138</f>
        <v>1059012.8999999999</v>
      </c>
      <c r="T1138" s="95">
        <f>2771*E1138</f>
        <v>9880554.6999999993</v>
      </c>
      <c r="U1138" s="95">
        <f>102*E1138</f>
        <v>363701.39999999997</v>
      </c>
      <c r="V1138" s="95"/>
      <c r="W1138" s="95">
        <f t="shared" si="251"/>
        <v>658291.68945999991</v>
      </c>
      <c r="X1138" s="95">
        <f t="shared" si="249"/>
        <v>31419585.589459993</v>
      </c>
      <c r="Y1138" s="9" t="s">
        <v>2659</v>
      </c>
      <c r="Z1138" s="16">
        <v>0</v>
      </c>
      <c r="AA1138" s="16">
        <v>0</v>
      </c>
      <c r="AB1138" s="16">
        <v>0</v>
      </c>
      <c r="AC1138" s="53">
        <f t="shared" si="250"/>
        <v>31419585.589459993</v>
      </c>
      <c r="AD1138" s="55"/>
    </row>
    <row r="1139" spans="1:30" s="6" customFormat="1" ht="93.75" customHeight="1" x14ac:dyDescent="0.25">
      <c r="A1139" s="51">
        <f>IF(OR(D1139=0,D1139=""),"",COUNTA($D$471:D1139))</f>
        <v>607</v>
      </c>
      <c r="B1139" s="9" t="s">
        <v>1483</v>
      </c>
      <c r="C1139" s="11" t="s">
        <v>361</v>
      </c>
      <c r="D1139" s="16">
        <v>1968</v>
      </c>
      <c r="E1139" s="95">
        <v>633.9</v>
      </c>
      <c r="F1139" s="95">
        <v>354.9</v>
      </c>
      <c r="G1139" s="9">
        <v>279</v>
      </c>
      <c r="H1139" s="9" t="s">
        <v>725</v>
      </c>
      <c r="I1139" s="9"/>
      <c r="J1139" s="9"/>
      <c r="K1139" s="9"/>
      <c r="L1139" s="95">
        <f>677*E1139</f>
        <v>429150.3</v>
      </c>
      <c r="M1139" s="95">
        <f>3303*E1139</f>
        <v>2093771.7</v>
      </c>
      <c r="N1139" s="95">
        <f>430*E1139</f>
        <v>272577</v>
      </c>
      <c r="O1139" s="95">
        <f>668*E1139</f>
        <v>423445.2</v>
      </c>
      <c r="P1139" s="95">
        <f>556*E1139</f>
        <v>352448.39999999997</v>
      </c>
      <c r="Q1139" s="95"/>
      <c r="R1139" s="95">
        <f>5074*E1139</f>
        <v>3216408.6</v>
      </c>
      <c r="S1139" s="95"/>
      <c r="T1139" s="95">
        <f>4807*E1139</f>
        <v>3047157.3</v>
      </c>
      <c r="U1139" s="95">
        <f>130*E1139</f>
        <v>82407</v>
      </c>
      <c r="V1139" s="95">
        <f>34*E1139</f>
        <v>21552.6</v>
      </c>
      <c r="W1139" s="95">
        <f t="shared" si="251"/>
        <v>212231.62169999999</v>
      </c>
      <c r="X1139" s="95">
        <f t="shared" si="249"/>
        <v>10151149.7217</v>
      </c>
      <c r="Y1139" s="9" t="s">
        <v>2659</v>
      </c>
      <c r="Z1139" s="16">
        <v>0</v>
      </c>
      <c r="AA1139" s="16">
        <v>0</v>
      </c>
      <c r="AB1139" s="16">
        <v>0</v>
      </c>
      <c r="AC1139" s="53">
        <f t="shared" si="250"/>
        <v>10151149.7217</v>
      </c>
      <c r="AD1139" s="55"/>
    </row>
    <row r="1140" spans="1:30" s="6" customFormat="1" ht="93.75" customHeight="1" x14ac:dyDescent="0.25">
      <c r="A1140" s="51">
        <f>IF(OR(D1140=0,D1140=""),"",COUNTA($D$471:D1140))</f>
        <v>608</v>
      </c>
      <c r="B1140" s="9" t="s">
        <v>1465</v>
      </c>
      <c r="C1140" s="11" t="s">
        <v>409</v>
      </c>
      <c r="D1140" s="58">
        <v>1969</v>
      </c>
      <c r="E1140" s="59">
        <v>628.1</v>
      </c>
      <c r="F1140" s="59">
        <v>345.9</v>
      </c>
      <c r="G1140" s="9">
        <v>282.2</v>
      </c>
      <c r="H1140" s="9" t="s">
        <v>725</v>
      </c>
      <c r="I1140" s="9"/>
      <c r="J1140" s="9"/>
      <c r="K1140" s="9"/>
      <c r="L1140" s="95">
        <f>677*E1140</f>
        <v>425223.7</v>
      </c>
      <c r="M1140" s="95">
        <f>3303*E1140</f>
        <v>2074614.3</v>
      </c>
      <c r="N1140" s="95">
        <f>430*E1140</f>
        <v>270083</v>
      </c>
      <c r="O1140" s="95">
        <f>668*E1140</f>
        <v>419570.8</v>
      </c>
      <c r="P1140" s="95">
        <f>556*E1140</f>
        <v>349223.60000000003</v>
      </c>
      <c r="Q1140" s="95"/>
      <c r="R1140" s="95">
        <f>5074*E1140</f>
        <v>3186979.4</v>
      </c>
      <c r="S1140" s="95"/>
      <c r="T1140" s="95">
        <f>4807*E1140</f>
        <v>3019276.7</v>
      </c>
      <c r="U1140" s="95">
        <f>130*E1140</f>
        <v>81653</v>
      </c>
      <c r="V1140" s="95">
        <f>34*E1140</f>
        <v>21355.4</v>
      </c>
      <c r="W1140" s="95">
        <f t="shared" si="251"/>
        <v>210289.76429999998</v>
      </c>
      <c r="X1140" s="95">
        <f t="shared" si="249"/>
        <v>10058269.6643</v>
      </c>
      <c r="Y1140" s="9" t="s">
        <v>2659</v>
      </c>
      <c r="Z1140" s="16">
        <v>0</v>
      </c>
      <c r="AA1140" s="16">
        <v>0</v>
      </c>
      <c r="AB1140" s="16">
        <v>0</v>
      </c>
      <c r="AC1140" s="53">
        <f t="shared" si="250"/>
        <v>10058269.6643</v>
      </c>
      <c r="AD1140" s="55"/>
    </row>
    <row r="1141" spans="1:30" s="6" customFormat="1" ht="93.75" customHeight="1" x14ac:dyDescent="0.25">
      <c r="A1141" s="51">
        <f>IF(OR(D1141=0,D1141=""),"",COUNTA($D$471:D1141))</f>
        <v>609</v>
      </c>
      <c r="B1141" s="9" t="s">
        <v>1473</v>
      </c>
      <c r="C1141" s="76" t="s">
        <v>410</v>
      </c>
      <c r="D1141" s="58">
        <v>1969</v>
      </c>
      <c r="E1141" s="59">
        <v>1231.0999999999999</v>
      </c>
      <c r="F1141" s="59">
        <v>676.6</v>
      </c>
      <c r="G1141" s="9">
        <v>554.5</v>
      </c>
      <c r="H1141" s="9" t="s">
        <v>725</v>
      </c>
      <c r="I1141" s="9"/>
      <c r="J1141" s="9"/>
      <c r="K1141" s="9"/>
      <c r="L1141" s="95"/>
      <c r="M1141" s="95"/>
      <c r="N1141" s="95"/>
      <c r="O1141" s="95"/>
      <c r="P1141" s="95"/>
      <c r="Q1141" s="95"/>
      <c r="R1141" s="95">
        <f>5074*E1141</f>
        <v>6246601.3999999994</v>
      </c>
      <c r="S1141" s="95"/>
      <c r="T1141" s="95">
        <f>4807*E1141</f>
        <v>5917897.6999999993</v>
      </c>
      <c r="U1141" s="95">
        <f>130*E1141</f>
        <v>160043</v>
      </c>
      <c r="V1141" s="95"/>
      <c r="W1141" s="95">
        <f t="shared" si="251"/>
        <v>263745.20093999995</v>
      </c>
      <c r="X1141" s="95">
        <f t="shared" si="249"/>
        <v>12588287.300939998</v>
      </c>
      <c r="Y1141" s="9" t="s">
        <v>2659</v>
      </c>
      <c r="Z1141" s="16">
        <v>0</v>
      </c>
      <c r="AA1141" s="16">
        <v>0</v>
      </c>
      <c r="AB1141" s="16">
        <v>0</v>
      </c>
      <c r="AC1141" s="53">
        <f t="shared" si="250"/>
        <v>12588287.300939998</v>
      </c>
      <c r="AD1141" s="55"/>
    </row>
    <row r="1142" spans="1:30" s="6" customFormat="1" ht="93.75" customHeight="1" x14ac:dyDescent="0.25">
      <c r="A1142" s="51">
        <f>IF(OR(D1142=0,D1142=""),"",COUNTA($D$471:D1142))</f>
        <v>610</v>
      </c>
      <c r="B1142" s="9" t="s">
        <v>1477</v>
      </c>
      <c r="C1142" s="76" t="s">
        <v>78</v>
      </c>
      <c r="D1142" s="9">
        <v>1969</v>
      </c>
      <c r="E1142" s="59">
        <v>2102.1999999999998</v>
      </c>
      <c r="F1142" s="59">
        <v>1174.0999999999999</v>
      </c>
      <c r="G1142" s="9">
        <v>928.1</v>
      </c>
      <c r="H1142" s="9" t="s">
        <v>729</v>
      </c>
      <c r="I1142" s="9"/>
      <c r="J1142" s="9"/>
      <c r="K1142" s="9"/>
      <c r="L1142" s="95">
        <f>565*E1142</f>
        <v>1187743</v>
      </c>
      <c r="M1142" s="95">
        <f>1207*E1142</f>
        <v>2537355.4</v>
      </c>
      <c r="N1142" s="95"/>
      <c r="O1142" s="95">
        <f>855*E1142</f>
        <v>1797380.9999999998</v>
      </c>
      <c r="P1142" s="95">
        <f>492*E1142</f>
        <v>1034282.3999999999</v>
      </c>
      <c r="Q1142" s="95"/>
      <c r="R1142" s="95"/>
      <c r="S1142" s="95">
        <f>297*E1142</f>
        <v>624353.39999999991</v>
      </c>
      <c r="T1142" s="95">
        <f>2771*E1142</f>
        <v>5825196.1999999993</v>
      </c>
      <c r="U1142" s="95">
        <f>102*E1142</f>
        <v>214424.4</v>
      </c>
      <c r="V1142" s="95"/>
      <c r="W1142" s="95">
        <f t="shared" si="251"/>
        <v>282923.74611999997</v>
      </c>
      <c r="X1142" s="95">
        <f t="shared" si="249"/>
        <v>13503659.546119999</v>
      </c>
      <c r="Y1142" s="9" t="s">
        <v>2659</v>
      </c>
      <c r="Z1142" s="16">
        <v>0</v>
      </c>
      <c r="AA1142" s="16">
        <v>0</v>
      </c>
      <c r="AB1142" s="16">
        <v>0</v>
      </c>
      <c r="AC1142" s="53">
        <f t="shared" si="250"/>
        <v>13503659.546119999</v>
      </c>
      <c r="AD1142" s="55"/>
    </row>
    <row r="1143" spans="1:30" s="6" customFormat="1" ht="93.75" customHeight="1" x14ac:dyDescent="0.25">
      <c r="A1143" s="51">
        <f>IF(OR(D1143=0,D1143=""),"",COUNTA($D$471:D1143))</f>
        <v>611</v>
      </c>
      <c r="B1143" s="9" t="s">
        <v>1485</v>
      </c>
      <c r="C1143" s="76" t="s">
        <v>411</v>
      </c>
      <c r="D1143" s="58">
        <v>1969</v>
      </c>
      <c r="E1143" s="59">
        <v>608.5</v>
      </c>
      <c r="F1143" s="59">
        <v>335.3</v>
      </c>
      <c r="G1143" s="9">
        <v>273.2</v>
      </c>
      <c r="H1143" s="9" t="s">
        <v>725</v>
      </c>
      <c r="I1143" s="9"/>
      <c r="J1143" s="9"/>
      <c r="K1143" s="9"/>
      <c r="L1143" s="95">
        <f>677*E1143</f>
        <v>411954.5</v>
      </c>
      <c r="M1143" s="95">
        <f>3303*E1143</f>
        <v>2009875.5</v>
      </c>
      <c r="N1143" s="95">
        <f>430*E1143</f>
        <v>261655</v>
      </c>
      <c r="O1143" s="95">
        <f>668*E1143</f>
        <v>406478</v>
      </c>
      <c r="P1143" s="95">
        <f>556*E1143</f>
        <v>338326</v>
      </c>
      <c r="Q1143" s="95"/>
      <c r="R1143" s="95">
        <f>5074*E1143</f>
        <v>3087529</v>
      </c>
      <c r="S1143" s="95"/>
      <c r="T1143" s="95">
        <f>4807*E1143</f>
        <v>2925059.5</v>
      </c>
      <c r="U1143" s="95">
        <f>130*E1143</f>
        <v>79105</v>
      </c>
      <c r="V1143" s="95">
        <f>34*E1143</f>
        <v>20689</v>
      </c>
      <c r="W1143" s="95">
        <f t="shared" si="251"/>
        <v>203727.62549999999</v>
      </c>
      <c r="X1143" s="95">
        <f t="shared" si="249"/>
        <v>9744399.1254999992</v>
      </c>
      <c r="Y1143" s="9" t="s">
        <v>2659</v>
      </c>
      <c r="Z1143" s="16">
        <v>0</v>
      </c>
      <c r="AA1143" s="16">
        <v>0</v>
      </c>
      <c r="AB1143" s="16">
        <v>0</v>
      </c>
      <c r="AC1143" s="53">
        <f t="shared" si="250"/>
        <v>9744399.1254999992</v>
      </c>
      <c r="AD1143" s="55"/>
    </row>
    <row r="1144" spans="1:30" s="6" customFormat="1" ht="93.75" customHeight="1" x14ac:dyDescent="0.25">
      <c r="A1144" s="51">
        <f>IF(OR(D1144=0,D1144=""),"",COUNTA($D$471:D1144))</f>
        <v>612</v>
      </c>
      <c r="B1144" s="9" t="s">
        <v>1488</v>
      </c>
      <c r="C1144" s="11" t="s">
        <v>79</v>
      </c>
      <c r="D1144" s="16">
        <v>1969</v>
      </c>
      <c r="E1144" s="95">
        <v>2095.1</v>
      </c>
      <c r="F1144" s="95">
        <v>1256.3</v>
      </c>
      <c r="G1144" s="9">
        <v>838.8</v>
      </c>
      <c r="H1144" s="9" t="s">
        <v>728</v>
      </c>
      <c r="I1144" s="9"/>
      <c r="J1144" s="9"/>
      <c r="K1144" s="9"/>
      <c r="L1144" s="95">
        <f>565*E1144</f>
        <v>1183731.5</v>
      </c>
      <c r="M1144" s="95">
        <f>1207*E1144</f>
        <v>2528785.6999999997</v>
      </c>
      <c r="N1144" s="95"/>
      <c r="O1144" s="95">
        <f>855*E1144</f>
        <v>1791310.5</v>
      </c>
      <c r="P1144" s="95">
        <f>492*E1144</f>
        <v>1030789.2</v>
      </c>
      <c r="Q1144" s="95"/>
      <c r="R1144" s="95"/>
      <c r="S1144" s="95">
        <f>297*E1144</f>
        <v>622244.69999999995</v>
      </c>
      <c r="T1144" s="95">
        <f>2771*E1144</f>
        <v>5805522.0999999996</v>
      </c>
      <c r="U1144" s="95">
        <f>102*E1144</f>
        <v>213700.19999999998</v>
      </c>
      <c r="V1144" s="95"/>
      <c r="W1144" s="95">
        <f t="shared" si="251"/>
        <v>281968.19545999996</v>
      </c>
      <c r="X1144" s="95">
        <f t="shared" si="249"/>
        <v>13458052.095459998</v>
      </c>
      <c r="Y1144" s="9" t="s">
        <v>2659</v>
      </c>
      <c r="Z1144" s="16">
        <v>0</v>
      </c>
      <c r="AA1144" s="16">
        <v>0</v>
      </c>
      <c r="AB1144" s="16">
        <v>0</v>
      </c>
      <c r="AC1144" s="53">
        <f t="shared" si="250"/>
        <v>13458052.095459998</v>
      </c>
      <c r="AD1144" s="55"/>
    </row>
    <row r="1145" spans="1:30" s="6" customFormat="1" ht="93.75" customHeight="1" x14ac:dyDescent="0.25">
      <c r="A1145" s="51">
        <f>IF(OR(D1145=0,D1145=""),"",COUNTA($D$471:D1145))</f>
        <v>613</v>
      </c>
      <c r="B1145" s="9" t="s">
        <v>1490</v>
      </c>
      <c r="C1145" s="11" t="s">
        <v>412</v>
      </c>
      <c r="D1145" s="16">
        <v>1969</v>
      </c>
      <c r="E1145" s="95">
        <v>672.1</v>
      </c>
      <c r="F1145" s="95">
        <v>387.2</v>
      </c>
      <c r="G1145" s="9">
        <v>284.89999999999998</v>
      </c>
      <c r="H1145" s="9" t="s">
        <v>725</v>
      </c>
      <c r="I1145" s="9"/>
      <c r="J1145" s="9"/>
      <c r="K1145" s="9"/>
      <c r="L1145" s="95">
        <f t="shared" ref="L1145:L1151" si="252">677*E1145</f>
        <v>455011.7</v>
      </c>
      <c r="M1145" s="95">
        <f t="shared" ref="M1145:M1151" si="253">3303*E1145</f>
        <v>2219946.3000000003</v>
      </c>
      <c r="N1145" s="95">
        <f>430*E1145</f>
        <v>289003</v>
      </c>
      <c r="O1145" s="95">
        <f t="shared" ref="O1145:O1151" si="254">668*E1145</f>
        <v>448962.8</v>
      </c>
      <c r="P1145" s="95">
        <f t="shared" ref="P1145:P1151" si="255">556*E1145</f>
        <v>373687.60000000003</v>
      </c>
      <c r="Q1145" s="95"/>
      <c r="R1145" s="95">
        <f t="shared" ref="R1145:R1151" si="256">5074*E1145</f>
        <v>3410235.4</v>
      </c>
      <c r="S1145" s="95"/>
      <c r="T1145" s="95">
        <f t="shared" ref="T1145:T1151" si="257">4807*E1145</f>
        <v>3230784.7</v>
      </c>
      <c r="U1145" s="95">
        <f t="shared" ref="U1145:U1151" si="258">130*E1145</f>
        <v>87373</v>
      </c>
      <c r="V1145" s="95">
        <f>34*E1145</f>
        <v>22851.4</v>
      </c>
      <c r="W1145" s="95">
        <f t="shared" si="251"/>
        <v>225021.09629999998</v>
      </c>
      <c r="X1145" s="95">
        <f t="shared" si="249"/>
        <v>10762876.996300001</v>
      </c>
      <c r="Y1145" s="9" t="s">
        <v>2659</v>
      </c>
      <c r="Z1145" s="16">
        <v>0</v>
      </c>
      <c r="AA1145" s="16">
        <v>0</v>
      </c>
      <c r="AB1145" s="16">
        <v>0</v>
      </c>
      <c r="AC1145" s="53">
        <f t="shared" si="250"/>
        <v>10762876.996300001</v>
      </c>
      <c r="AD1145" s="55"/>
    </row>
    <row r="1146" spans="1:30" s="6" customFormat="1" ht="93.75" customHeight="1" x14ac:dyDescent="0.25">
      <c r="A1146" s="51">
        <f>IF(OR(D1146=0,D1146=""),"",COUNTA($D$471:D1146))</f>
        <v>614</v>
      </c>
      <c r="B1146" s="9" t="s">
        <v>1470</v>
      </c>
      <c r="C1146" s="11" t="s">
        <v>480</v>
      </c>
      <c r="D1146" s="16">
        <v>1970</v>
      </c>
      <c r="E1146" s="95">
        <v>691</v>
      </c>
      <c r="F1146" s="95">
        <v>387.8</v>
      </c>
      <c r="G1146" s="9">
        <v>303.2</v>
      </c>
      <c r="H1146" s="9" t="s">
        <v>725</v>
      </c>
      <c r="I1146" s="9"/>
      <c r="J1146" s="9"/>
      <c r="K1146" s="9"/>
      <c r="L1146" s="95">
        <f t="shared" si="252"/>
        <v>467807</v>
      </c>
      <c r="M1146" s="95">
        <f t="shared" si="253"/>
        <v>2282373</v>
      </c>
      <c r="N1146" s="95">
        <f>430*E1146</f>
        <v>297130</v>
      </c>
      <c r="O1146" s="95">
        <f t="shared" si="254"/>
        <v>461588</v>
      </c>
      <c r="P1146" s="95">
        <f t="shared" si="255"/>
        <v>384196</v>
      </c>
      <c r="Q1146" s="95"/>
      <c r="R1146" s="95">
        <f t="shared" si="256"/>
        <v>3506134</v>
      </c>
      <c r="S1146" s="95"/>
      <c r="T1146" s="95">
        <f t="shared" si="257"/>
        <v>3321637</v>
      </c>
      <c r="U1146" s="95">
        <f t="shared" si="258"/>
        <v>89830</v>
      </c>
      <c r="V1146" s="95">
        <f>34*E1146</f>
        <v>23494</v>
      </c>
      <c r="W1146" s="95">
        <f t="shared" si="251"/>
        <v>231348.87299999999</v>
      </c>
      <c r="X1146" s="95">
        <f t="shared" si="249"/>
        <v>11065537.873</v>
      </c>
      <c r="Y1146" s="9" t="s">
        <v>2659</v>
      </c>
      <c r="Z1146" s="16">
        <v>0</v>
      </c>
      <c r="AA1146" s="16">
        <v>0</v>
      </c>
      <c r="AB1146" s="16">
        <v>0</v>
      </c>
      <c r="AC1146" s="53">
        <f t="shared" si="250"/>
        <v>11065537.873</v>
      </c>
      <c r="AD1146" s="55"/>
    </row>
    <row r="1147" spans="1:30" s="6" customFormat="1" ht="93.75" customHeight="1" x14ac:dyDescent="0.25">
      <c r="A1147" s="51">
        <f>IF(OR(D1147=0,D1147=""),"",COUNTA($D$471:D1147))</f>
        <v>615</v>
      </c>
      <c r="B1147" s="9" t="s">
        <v>1471</v>
      </c>
      <c r="C1147" s="11" t="s">
        <v>481</v>
      </c>
      <c r="D1147" s="16">
        <v>1970</v>
      </c>
      <c r="E1147" s="95">
        <v>861.5</v>
      </c>
      <c r="F1147" s="95">
        <v>364.7</v>
      </c>
      <c r="G1147" s="9">
        <v>496.8</v>
      </c>
      <c r="H1147" s="9" t="s">
        <v>725</v>
      </c>
      <c r="I1147" s="9"/>
      <c r="J1147" s="9"/>
      <c r="K1147" s="9"/>
      <c r="L1147" s="95">
        <f t="shared" si="252"/>
        <v>583235.5</v>
      </c>
      <c r="M1147" s="95">
        <f t="shared" si="253"/>
        <v>2845534.5</v>
      </c>
      <c r="N1147" s="95"/>
      <c r="O1147" s="95">
        <f t="shared" si="254"/>
        <v>575482</v>
      </c>
      <c r="P1147" s="95">
        <f t="shared" si="255"/>
        <v>478994</v>
      </c>
      <c r="Q1147" s="95"/>
      <c r="R1147" s="95">
        <f t="shared" si="256"/>
        <v>4371251</v>
      </c>
      <c r="S1147" s="95">
        <f>187*E1147</f>
        <v>161100.5</v>
      </c>
      <c r="T1147" s="95">
        <f t="shared" si="257"/>
        <v>4141230.5</v>
      </c>
      <c r="U1147" s="95">
        <f t="shared" si="258"/>
        <v>111995</v>
      </c>
      <c r="V1147" s="95"/>
      <c r="W1147" s="95">
        <f t="shared" si="251"/>
        <v>283952.81219999999</v>
      </c>
      <c r="X1147" s="95">
        <f t="shared" si="249"/>
        <v>13552775.812200001</v>
      </c>
      <c r="Y1147" s="9" t="s">
        <v>2659</v>
      </c>
      <c r="Z1147" s="16">
        <v>0</v>
      </c>
      <c r="AA1147" s="16">
        <v>0</v>
      </c>
      <c r="AB1147" s="16">
        <v>0</v>
      </c>
      <c r="AC1147" s="53">
        <f t="shared" si="250"/>
        <v>13552775.812200001</v>
      </c>
      <c r="AD1147" s="55"/>
    </row>
    <row r="1148" spans="1:30" s="6" customFormat="1" ht="93.75" customHeight="1" x14ac:dyDescent="0.25">
      <c r="A1148" s="51">
        <f>IF(OR(D1148=0,D1148=""),"",COUNTA($D$471:D1148))</f>
        <v>616</v>
      </c>
      <c r="B1148" s="9" t="s">
        <v>1474</v>
      </c>
      <c r="C1148" s="11" t="s">
        <v>482</v>
      </c>
      <c r="D1148" s="16">
        <v>1970</v>
      </c>
      <c r="E1148" s="95">
        <v>625.1</v>
      </c>
      <c r="F1148" s="95">
        <v>348.1</v>
      </c>
      <c r="G1148" s="9">
        <v>277</v>
      </c>
      <c r="H1148" s="9" t="s">
        <v>725</v>
      </c>
      <c r="I1148" s="9"/>
      <c r="J1148" s="9"/>
      <c r="K1148" s="9"/>
      <c r="L1148" s="95">
        <f t="shared" si="252"/>
        <v>423192.7</v>
      </c>
      <c r="M1148" s="95">
        <f t="shared" si="253"/>
        <v>2064705.3</v>
      </c>
      <c r="N1148" s="95"/>
      <c r="O1148" s="95">
        <f t="shared" si="254"/>
        <v>417566.8</v>
      </c>
      <c r="P1148" s="95">
        <f t="shared" si="255"/>
        <v>347555.60000000003</v>
      </c>
      <c r="Q1148" s="95"/>
      <c r="R1148" s="95">
        <f t="shared" si="256"/>
        <v>3171757.4</v>
      </c>
      <c r="S1148" s="95"/>
      <c r="T1148" s="95">
        <f t="shared" si="257"/>
        <v>3004855.7</v>
      </c>
      <c r="U1148" s="95">
        <f t="shared" si="258"/>
        <v>81263</v>
      </c>
      <c r="V1148" s="95"/>
      <c r="W1148" s="95">
        <f t="shared" si="251"/>
        <v>203533.1851</v>
      </c>
      <c r="X1148" s="95">
        <f t="shared" si="249"/>
        <v>9714429.6851000004</v>
      </c>
      <c r="Y1148" s="9" t="s">
        <v>2659</v>
      </c>
      <c r="Z1148" s="16">
        <v>0</v>
      </c>
      <c r="AA1148" s="16">
        <v>0</v>
      </c>
      <c r="AB1148" s="16">
        <v>0</v>
      </c>
      <c r="AC1148" s="53">
        <f t="shared" si="250"/>
        <v>9714429.6851000004</v>
      </c>
      <c r="AD1148" s="55"/>
    </row>
    <row r="1149" spans="1:30" s="6" customFormat="1" ht="93.75" customHeight="1" x14ac:dyDescent="0.25">
      <c r="A1149" s="51">
        <f>IF(OR(D1149=0,D1149=""),"",COUNTA($D$471:D1149))</f>
        <v>617</v>
      </c>
      <c r="B1149" s="9" t="s">
        <v>1480</v>
      </c>
      <c r="C1149" s="11" t="s">
        <v>483</v>
      </c>
      <c r="D1149" s="16">
        <v>1970</v>
      </c>
      <c r="E1149" s="95">
        <v>1873.9</v>
      </c>
      <c r="F1149" s="95">
        <v>704.7</v>
      </c>
      <c r="G1149" s="9">
        <v>1169.2</v>
      </c>
      <c r="H1149" s="9" t="s">
        <v>725</v>
      </c>
      <c r="I1149" s="9"/>
      <c r="J1149" s="9"/>
      <c r="K1149" s="9"/>
      <c r="L1149" s="95">
        <f t="shared" si="252"/>
        <v>1268630.3</v>
      </c>
      <c r="M1149" s="95">
        <f t="shared" si="253"/>
        <v>6189491.7000000002</v>
      </c>
      <c r="N1149" s="95"/>
      <c r="O1149" s="95">
        <f t="shared" si="254"/>
        <v>1251765.2</v>
      </c>
      <c r="P1149" s="95">
        <f t="shared" si="255"/>
        <v>1041888.4</v>
      </c>
      <c r="Q1149" s="95"/>
      <c r="R1149" s="95">
        <f t="shared" si="256"/>
        <v>9508168.5999999996</v>
      </c>
      <c r="S1149" s="95">
        <f>187*E1149</f>
        <v>350419.3</v>
      </c>
      <c r="T1149" s="95">
        <f t="shared" si="257"/>
        <v>9007837.3000000007</v>
      </c>
      <c r="U1149" s="95">
        <f t="shared" si="258"/>
        <v>243607</v>
      </c>
      <c r="V1149" s="95"/>
      <c r="W1149" s="95">
        <f t="shared" si="251"/>
        <v>617642.68692000001</v>
      </c>
      <c r="X1149" s="95">
        <f t="shared" si="249"/>
        <v>29479450.486919999</v>
      </c>
      <c r="Y1149" s="9" t="s">
        <v>2659</v>
      </c>
      <c r="Z1149" s="16">
        <v>0</v>
      </c>
      <c r="AA1149" s="16">
        <v>0</v>
      </c>
      <c r="AB1149" s="16">
        <v>0</v>
      </c>
      <c r="AC1149" s="53">
        <f t="shared" si="250"/>
        <v>29479450.486919999</v>
      </c>
      <c r="AD1149" s="55"/>
    </row>
    <row r="1150" spans="1:30" s="6" customFormat="1" ht="93.75" customHeight="1" x14ac:dyDescent="0.25">
      <c r="A1150" s="51">
        <f>IF(OR(D1150=0,D1150=""),"",COUNTA($D$471:D1150))</f>
        <v>618</v>
      </c>
      <c r="B1150" s="9" t="s">
        <v>1484</v>
      </c>
      <c r="C1150" s="11" t="s">
        <v>484</v>
      </c>
      <c r="D1150" s="16">
        <v>1970</v>
      </c>
      <c r="E1150" s="95">
        <v>631.9</v>
      </c>
      <c r="F1150" s="95">
        <v>349.4</v>
      </c>
      <c r="G1150" s="95">
        <v>282.5</v>
      </c>
      <c r="H1150" s="9" t="s">
        <v>725</v>
      </c>
      <c r="I1150" s="9"/>
      <c r="J1150" s="9"/>
      <c r="K1150" s="9"/>
      <c r="L1150" s="95">
        <f t="shared" si="252"/>
        <v>427796.3</v>
      </c>
      <c r="M1150" s="95">
        <f t="shared" si="253"/>
        <v>2087165.7</v>
      </c>
      <c r="N1150" s="95">
        <f>430*E1150</f>
        <v>271717</v>
      </c>
      <c r="O1150" s="95">
        <f t="shared" si="254"/>
        <v>422109.2</v>
      </c>
      <c r="P1150" s="95">
        <f t="shared" si="255"/>
        <v>351336.39999999997</v>
      </c>
      <c r="Q1150" s="95"/>
      <c r="R1150" s="95">
        <f t="shared" si="256"/>
        <v>3206260.6</v>
      </c>
      <c r="S1150" s="95"/>
      <c r="T1150" s="95">
        <f t="shared" si="257"/>
        <v>3037543.3</v>
      </c>
      <c r="U1150" s="95">
        <f t="shared" si="258"/>
        <v>82147</v>
      </c>
      <c r="V1150" s="95">
        <f>34*E1150</f>
        <v>21484.6</v>
      </c>
      <c r="W1150" s="95">
        <f t="shared" si="251"/>
        <v>211562.01569999999</v>
      </c>
      <c r="X1150" s="95">
        <f t="shared" si="249"/>
        <v>10119122.115699999</v>
      </c>
      <c r="Y1150" s="9" t="s">
        <v>2659</v>
      </c>
      <c r="Z1150" s="16">
        <v>0</v>
      </c>
      <c r="AA1150" s="16">
        <v>0</v>
      </c>
      <c r="AB1150" s="16">
        <v>0</v>
      </c>
      <c r="AC1150" s="53">
        <f t="shared" si="250"/>
        <v>10119122.115699999</v>
      </c>
      <c r="AD1150" s="55"/>
    </row>
    <row r="1151" spans="1:30" s="6" customFormat="1" ht="93.75" customHeight="1" x14ac:dyDescent="0.25">
      <c r="A1151" s="51">
        <f>IF(OR(D1151=0,D1151=""),"",COUNTA($D$471:D1151))</f>
        <v>619</v>
      </c>
      <c r="B1151" s="9" t="s">
        <v>1491</v>
      </c>
      <c r="C1151" s="11" t="s">
        <v>485</v>
      </c>
      <c r="D1151" s="16">
        <v>1970</v>
      </c>
      <c r="E1151" s="95">
        <v>655.5</v>
      </c>
      <c r="F1151" s="95">
        <v>368.4</v>
      </c>
      <c r="G1151" s="9">
        <v>287.10000000000002</v>
      </c>
      <c r="H1151" s="9" t="s">
        <v>725</v>
      </c>
      <c r="I1151" s="9"/>
      <c r="J1151" s="9"/>
      <c r="K1151" s="9"/>
      <c r="L1151" s="95">
        <f t="shared" si="252"/>
        <v>443773.5</v>
      </c>
      <c r="M1151" s="95">
        <f t="shared" si="253"/>
        <v>2165116.5</v>
      </c>
      <c r="N1151" s="95">
        <f>430*E1151</f>
        <v>281865</v>
      </c>
      <c r="O1151" s="95">
        <f t="shared" si="254"/>
        <v>437874</v>
      </c>
      <c r="P1151" s="95">
        <f t="shared" si="255"/>
        <v>364458</v>
      </c>
      <c r="Q1151" s="95"/>
      <c r="R1151" s="95">
        <f t="shared" si="256"/>
        <v>3326007</v>
      </c>
      <c r="S1151" s="95"/>
      <c r="T1151" s="95">
        <f t="shared" si="257"/>
        <v>3150988.5</v>
      </c>
      <c r="U1151" s="95">
        <f t="shared" si="258"/>
        <v>85215</v>
      </c>
      <c r="V1151" s="95">
        <f>34*E1151</f>
        <v>22287</v>
      </c>
      <c r="W1151" s="95">
        <f t="shared" si="251"/>
        <v>219463.36649999997</v>
      </c>
      <c r="X1151" s="95">
        <f t="shared" si="249"/>
        <v>10497047.8665</v>
      </c>
      <c r="Y1151" s="9" t="s">
        <v>2659</v>
      </c>
      <c r="Z1151" s="16">
        <v>0</v>
      </c>
      <c r="AA1151" s="16">
        <v>0</v>
      </c>
      <c r="AB1151" s="16">
        <v>0</v>
      </c>
      <c r="AC1151" s="53">
        <f t="shared" si="250"/>
        <v>10497047.8665</v>
      </c>
      <c r="AD1151" s="55"/>
    </row>
    <row r="1152" spans="1:30" s="6" customFormat="1" ht="93.75" customHeight="1" x14ac:dyDescent="0.25">
      <c r="A1152" s="9"/>
      <c r="B1152" s="51"/>
      <c r="C1152" s="11"/>
      <c r="D1152" s="16"/>
      <c r="E1152" s="54">
        <f>SUM(E1128:E1151)</f>
        <v>40273.1</v>
      </c>
      <c r="F1152" s="54">
        <f>SUM(F1128:F1151)</f>
        <v>22354.2</v>
      </c>
      <c r="G1152" s="54">
        <f>SUM(G1128:G1151)</f>
        <v>17918.900000000001</v>
      </c>
      <c r="H1152" s="9"/>
      <c r="I1152" s="9"/>
      <c r="J1152" s="9"/>
      <c r="K1152" s="9"/>
      <c r="L1152" s="95"/>
      <c r="M1152" s="95"/>
      <c r="N1152" s="95"/>
      <c r="O1152" s="95"/>
      <c r="P1152" s="95"/>
      <c r="Q1152" s="95"/>
      <c r="R1152" s="95"/>
      <c r="S1152" s="95"/>
      <c r="T1152" s="95"/>
      <c r="U1152" s="95"/>
      <c r="V1152" s="95"/>
      <c r="W1152" s="95"/>
      <c r="X1152" s="54">
        <f>SUM(X1128:X1151)</f>
        <v>329084123.18610007</v>
      </c>
      <c r="Y1152" s="54"/>
      <c r="Z1152" s="54">
        <v>0</v>
      </c>
      <c r="AA1152" s="56">
        <v>0</v>
      </c>
      <c r="AB1152" s="56">
        <v>0</v>
      </c>
      <c r="AC1152" s="54">
        <f>SUM(AC1128:AC1151)</f>
        <v>329084123.18610007</v>
      </c>
      <c r="AD1152" s="55"/>
    </row>
    <row r="1153" spans="1:30" s="6" customFormat="1" ht="93.75" customHeight="1" x14ac:dyDescent="0.25">
      <c r="A1153" s="9"/>
      <c r="B1153" s="51"/>
      <c r="C1153" s="52" t="s">
        <v>723</v>
      </c>
      <c r="D1153" s="16"/>
      <c r="E1153" s="54">
        <f>E475+E480+E488+E500+E562+E591+E602+E612+E884+E909+E928+E948+E957+E961+E964+E979+E983+E991+E1000+E1069+E1086+E1090+E1101+E1106+E1111+E1118+E1121+E1126+E1152+E506+E914+E577</f>
        <v>2379387.810000001</v>
      </c>
      <c r="F1153" s="54">
        <f>F475+F480+F488+F500+F562+F591+F602+F612+F884+F909+F928+F948+F957+F961+F964+F979+F983+F991+F1000+F1069+F1086+F1090+F1101+F1106+F1111+F1118+F1121+F1126+F1152+F506+F914+F577</f>
        <v>1649800.379999999</v>
      </c>
      <c r="G1153" s="54">
        <f>G475+G480+G488+G500+G562+G591+G602+G612+G884+G909+G928+G948+G957+G961+G964+G979+G983+G991+G1000+G1069+G1086+G1090+G1101+G1106+G1111+G1118+G1121+G1126+G1152+G506+G914+G577</f>
        <v>250439.02</v>
      </c>
      <c r="H1153" s="9"/>
      <c r="I1153" s="9"/>
      <c r="J1153" s="9"/>
      <c r="K1153" s="9"/>
      <c r="L1153" s="95"/>
      <c r="M1153" s="95"/>
      <c r="N1153" s="95"/>
      <c r="O1153" s="95"/>
      <c r="P1153" s="95"/>
      <c r="Q1153" s="95"/>
      <c r="R1153" s="95"/>
      <c r="S1153" s="95"/>
      <c r="T1153" s="95"/>
      <c r="U1153" s="95"/>
      <c r="V1153" s="95"/>
      <c r="W1153" s="95"/>
      <c r="X1153" s="54">
        <f>X475+X480+X488+X500+X562+X591+X602+X612+X884+X909+X928+X948+X957+X961+X964+X979+X983+X991+X1000+X1069+X1086+X1090+X1101+X1106+X1111+X1118+X1121+X1126+X1152+X506+X914+X577</f>
        <v>8019147720.458848</v>
      </c>
      <c r="Y1153" s="53"/>
      <c r="Z1153" s="54">
        <f>Z475+Z480+Z488+Z500+Z562+Z591+Z602+Z612+Z884+Z909+Z928+Z948+Z957+Z961+Z964+Z979+Z983+Z991+Z1000+Z1069+Z1086+Z1090+Z1101+Z1106+Z1111+Z1118+Z1121+Z1126+Z1152+Z506+Z914+Z577</f>
        <v>0</v>
      </c>
      <c r="AA1153" s="54">
        <f>AA475+AA480+AA488+AA500+AA562+AA591+AA602+AA612+AA884+AA909+AA928+AA948+AA957+AA961+AA964+AA979+AA983+AA991+AA1000+AA1069+AA1086+AA1090+AA1101+AA1106+AA1111+AA1118+AA1121+AA1126+AA1152+AA506+AA914+AA577</f>
        <v>0</v>
      </c>
      <c r="AB1153" s="54">
        <f>AB475+AB480+AB488+AB500+AB562+AB591+AB602+AB612+AB884+AB909+AB928+AB948+AB957+AB961+AB964+AB979+AB983+AB991+AB1000+AB1069+AB1086+AB1090+AB1101+AB1106+AB1111+AB1118+AB1121+AB1126+AB1152+AB506+AB914+AB577</f>
        <v>0</v>
      </c>
      <c r="AC1153" s="54">
        <f>AC475+AC480+AC488+AC500+AC562+AC591+AC602+AC612+AC884+AC909+AC928+AC948+AC957+AC961+AC964+AC979+AC983+AC991+AC1000+AC1069+AC1086+AC1090+AC1101+AC1106+AC1111+AC1118+AC1121+AC1126+AC1152+AC506+AC914+AC577</f>
        <v>8055932317.3588486</v>
      </c>
      <c r="AD1153" s="55"/>
    </row>
    <row r="1154" spans="1:30" s="6" customFormat="1" ht="93.75" customHeight="1" x14ac:dyDescent="0.25">
      <c r="A1154" s="9"/>
      <c r="B1154" s="51"/>
      <c r="C1154" s="52" t="s">
        <v>721</v>
      </c>
      <c r="D1154" s="16"/>
      <c r="E1154" s="95"/>
      <c r="F1154" s="95"/>
      <c r="G1154" s="95"/>
      <c r="H1154" s="9"/>
      <c r="I1154" s="9"/>
      <c r="J1154" s="9"/>
      <c r="K1154" s="9"/>
      <c r="L1154" s="95"/>
      <c r="M1154" s="95"/>
      <c r="N1154" s="95"/>
      <c r="O1154" s="95"/>
      <c r="P1154" s="95"/>
      <c r="Q1154" s="95"/>
      <c r="R1154" s="95"/>
      <c r="S1154" s="95"/>
      <c r="T1154" s="95"/>
      <c r="U1154" s="95"/>
      <c r="V1154" s="95"/>
      <c r="W1154" s="95"/>
      <c r="X1154" s="53"/>
      <c r="Y1154" s="53"/>
      <c r="Z1154" s="53"/>
      <c r="AA1154" s="53"/>
      <c r="AB1154" s="53"/>
      <c r="AC1154" s="53"/>
      <c r="AD1154" s="55"/>
    </row>
    <row r="1155" spans="1:30" s="6" customFormat="1" ht="93.75" customHeight="1" x14ac:dyDescent="0.25">
      <c r="A1155" s="9"/>
      <c r="B1155" s="51"/>
      <c r="C1155" s="52" t="s">
        <v>2703</v>
      </c>
      <c r="D1155" s="16"/>
      <c r="E1155" s="95"/>
      <c r="F1155" s="95"/>
      <c r="G1155" s="95"/>
      <c r="H1155" s="9"/>
      <c r="I1155" s="9"/>
      <c r="J1155" s="9"/>
      <c r="K1155" s="9"/>
      <c r="L1155" s="95"/>
      <c r="M1155" s="95"/>
      <c r="N1155" s="95"/>
      <c r="O1155" s="95"/>
      <c r="P1155" s="95"/>
      <c r="Q1155" s="95"/>
      <c r="R1155" s="95"/>
      <c r="S1155" s="95"/>
      <c r="T1155" s="95"/>
      <c r="U1155" s="95"/>
      <c r="V1155" s="95"/>
      <c r="W1155" s="95"/>
      <c r="X1155" s="53"/>
      <c r="Y1155" s="53"/>
      <c r="Z1155" s="53"/>
      <c r="AA1155" s="53"/>
      <c r="AB1155" s="53"/>
      <c r="AC1155" s="53"/>
      <c r="AD1155" s="55"/>
    </row>
    <row r="1156" spans="1:30" s="6" customFormat="1" ht="93.75" customHeight="1" x14ac:dyDescent="0.25">
      <c r="A1156" s="51">
        <f>IF(OR(D1156=0,D1156=""),"",COUNTA($D$1156:D1156))</f>
        <v>1</v>
      </c>
      <c r="B1156" s="9" t="s">
        <v>805</v>
      </c>
      <c r="C1156" s="11" t="s">
        <v>519</v>
      </c>
      <c r="D1156" s="16">
        <v>1972</v>
      </c>
      <c r="E1156" s="95">
        <v>611.79999999999995</v>
      </c>
      <c r="F1156" s="95">
        <v>568.6</v>
      </c>
      <c r="G1156" s="95">
        <v>43.2</v>
      </c>
      <c r="H1156" s="9" t="s">
        <v>725</v>
      </c>
      <c r="I1156" s="9"/>
      <c r="J1156" s="9"/>
      <c r="K1156" s="9"/>
      <c r="L1156" s="95">
        <f>741*E1156</f>
        <v>453343.8</v>
      </c>
      <c r="M1156" s="95"/>
      <c r="N1156" s="95">
        <f>754*E1156</f>
        <v>461297.19999999995</v>
      </c>
      <c r="O1156" s="95">
        <f>681*E1156</f>
        <v>416635.8</v>
      </c>
      <c r="P1156" s="95"/>
      <c r="Q1156" s="95"/>
      <c r="R1156" s="95">
        <f>5443*E1156</f>
        <v>3330027.4</v>
      </c>
      <c r="S1156" s="95">
        <f>190*E1156</f>
        <v>116241.99999999999</v>
      </c>
      <c r="T1156" s="95">
        <f>4818*E1156</f>
        <v>2947652.4</v>
      </c>
      <c r="U1156" s="95">
        <f>185*E1156</f>
        <v>113182.99999999999</v>
      </c>
      <c r="V1156" s="95">
        <f>34*E1156</f>
        <v>20801.199999999997</v>
      </c>
      <c r="W1156" s="95">
        <f>(L1156+M1156+N1156+O1156+P1156+Q1156+R1156+S1156+T1156+U1156)*0.0214</f>
        <v>167741.36623999997</v>
      </c>
      <c r="X1156" s="95">
        <f>L1156+M1156+N1156+O1156+P1156+Q1156+R1156+S1156+T1156+U1156+V1156+W1156</f>
        <v>8026924.1662400002</v>
      </c>
      <c r="Y1156" s="9" t="s">
        <v>2660</v>
      </c>
      <c r="Z1156" s="16">
        <v>0</v>
      </c>
      <c r="AA1156" s="16">
        <v>0</v>
      </c>
      <c r="AB1156" s="16">
        <v>0</v>
      </c>
      <c r="AC1156" s="53">
        <f>X1156-(Z1156+AA1156+AB1156)</f>
        <v>8026924.1662400002</v>
      </c>
      <c r="AD1156" s="55"/>
    </row>
    <row r="1157" spans="1:30" s="6" customFormat="1" ht="93.75" customHeight="1" x14ac:dyDescent="0.25">
      <c r="A1157" s="51" t="str">
        <f>IF(OR(D1157=0,D1157=""),"",COUNTA($D$1156:D1157))</f>
        <v/>
      </c>
      <c r="B1157" s="51"/>
      <c r="C1157" s="11"/>
      <c r="D1157" s="16"/>
      <c r="E1157" s="54">
        <f>SUM(E1156:E1156)</f>
        <v>611.79999999999995</v>
      </c>
      <c r="F1157" s="54">
        <f>SUM(F1156:F1156)</f>
        <v>568.6</v>
      </c>
      <c r="G1157" s="54">
        <f>SUM(G1156:G1156)</f>
        <v>43.2</v>
      </c>
      <c r="H1157" s="9"/>
      <c r="I1157" s="9"/>
      <c r="J1157" s="9"/>
      <c r="K1157" s="9"/>
      <c r="L1157" s="95"/>
      <c r="M1157" s="95"/>
      <c r="N1157" s="95"/>
      <c r="O1157" s="95"/>
      <c r="P1157" s="95"/>
      <c r="Q1157" s="95"/>
      <c r="R1157" s="95"/>
      <c r="S1157" s="95"/>
      <c r="T1157" s="95"/>
      <c r="U1157" s="95"/>
      <c r="V1157" s="95"/>
      <c r="W1157" s="95"/>
      <c r="X1157" s="54">
        <f>SUM(X1156:X1156)</f>
        <v>8026924.1662400002</v>
      </c>
      <c r="Y1157" s="54"/>
      <c r="Z1157" s="54">
        <v>0</v>
      </c>
      <c r="AA1157" s="56">
        <v>0</v>
      </c>
      <c r="AB1157" s="56">
        <v>0</v>
      </c>
      <c r="AC1157" s="54">
        <f>SUM(AC1156:AC1156)</f>
        <v>8026924.1662400002</v>
      </c>
      <c r="AD1157" s="55"/>
    </row>
    <row r="1158" spans="1:30" s="6" customFormat="1" ht="93.75" customHeight="1" x14ac:dyDescent="0.25">
      <c r="A1158" s="51" t="str">
        <f>IF(OR(D1158=0,D1158=""),"",COUNTA($D$1156:D1158))</f>
        <v/>
      </c>
      <c r="B1158" s="51"/>
      <c r="C1158" s="52" t="s">
        <v>2704</v>
      </c>
      <c r="D1158" s="16"/>
      <c r="E1158" s="95"/>
      <c r="F1158" s="95"/>
      <c r="G1158" s="95"/>
      <c r="H1158" s="9"/>
      <c r="I1158" s="9"/>
      <c r="J1158" s="9"/>
      <c r="K1158" s="9"/>
      <c r="L1158" s="95"/>
      <c r="M1158" s="95"/>
      <c r="N1158" s="95"/>
      <c r="O1158" s="95"/>
      <c r="P1158" s="95"/>
      <c r="Q1158" s="95"/>
      <c r="R1158" s="95"/>
      <c r="S1158" s="95"/>
      <c r="T1158" s="95"/>
      <c r="U1158" s="95"/>
      <c r="V1158" s="95"/>
      <c r="W1158" s="95"/>
      <c r="X1158" s="53"/>
      <c r="Y1158" s="53"/>
      <c r="Z1158" s="53"/>
      <c r="AA1158" s="53"/>
      <c r="AB1158" s="53"/>
      <c r="AC1158" s="53"/>
      <c r="AD1158" s="55"/>
    </row>
    <row r="1159" spans="1:30" s="6" customFormat="1" ht="93.75" customHeight="1" x14ac:dyDescent="0.25">
      <c r="A1159" s="51">
        <f>IF(OR(D1159=0,D1159=""),"",COUNTA($D$1156:D1159))</f>
        <v>2</v>
      </c>
      <c r="B1159" s="9" t="s">
        <v>810</v>
      </c>
      <c r="C1159" s="11" t="s">
        <v>520</v>
      </c>
      <c r="D1159" s="16">
        <v>1972</v>
      </c>
      <c r="E1159" s="95">
        <v>457.3</v>
      </c>
      <c r="F1159" s="95">
        <v>401.7</v>
      </c>
      <c r="G1159" s="95">
        <v>0</v>
      </c>
      <c r="H1159" s="9" t="s">
        <v>725</v>
      </c>
      <c r="I1159" s="9"/>
      <c r="J1159" s="9"/>
      <c r="K1159" s="9"/>
      <c r="L1159" s="95">
        <f>741*E1159</f>
        <v>338859.3</v>
      </c>
      <c r="M1159" s="95"/>
      <c r="N1159" s="95"/>
      <c r="O1159" s="95">
        <f>681*E1159</f>
        <v>311421.3</v>
      </c>
      <c r="P1159" s="95"/>
      <c r="Q1159" s="95"/>
      <c r="R1159" s="95">
        <f>5443*E1159</f>
        <v>2489083.9</v>
      </c>
      <c r="S1159" s="95">
        <f>190*E1159</f>
        <v>86887</v>
      </c>
      <c r="T1159" s="95">
        <f>4818*E1159</f>
        <v>2203271.4</v>
      </c>
      <c r="U1159" s="95">
        <f>185*E1159</f>
        <v>84600.5</v>
      </c>
      <c r="V1159" s="95"/>
      <c r="W1159" s="95">
        <f>(L1159+M1159+N1159+O1159+P1159+Q1159+R1159+S1159+T1159+U1159)*0.0214</f>
        <v>118002.24076</v>
      </c>
      <c r="X1159" s="95">
        <f>L1159+M1159+N1159+O1159+P1159+Q1159+R1159+S1159+T1159+U1159+V1159+W1159</f>
        <v>5632125.6407600008</v>
      </c>
      <c r="Y1159" s="9" t="s">
        <v>2660</v>
      </c>
      <c r="Z1159" s="16">
        <v>0</v>
      </c>
      <c r="AA1159" s="16">
        <v>0</v>
      </c>
      <c r="AB1159" s="16">
        <v>0</v>
      </c>
      <c r="AC1159" s="53">
        <f>X1159-(Z1159+AA1159+AB1159)</f>
        <v>5632125.6407600008</v>
      </c>
      <c r="AD1159" s="55"/>
    </row>
    <row r="1160" spans="1:30" s="6" customFormat="1" ht="93.75" customHeight="1" x14ac:dyDescent="0.25">
      <c r="A1160" s="51" t="str">
        <f>IF(OR(D1160=0,D1160=""),"",COUNTA($D$1156:D1160))</f>
        <v/>
      </c>
      <c r="B1160" s="51"/>
      <c r="C1160" s="11"/>
      <c r="D1160" s="16"/>
      <c r="E1160" s="54">
        <f>SUM(E1159:E1159)</f>
        <v>457.3</v>
      </c>
      <c r="F1160" s="54">
        <f>SUM(F1159:F1159)</f>
        <v>401.7</v>
      </c>
      <c r="G1160" s="54">
        <f>SUM(G1159:G1159)</f>
        <v>0</v>
      </c>
      <c r="H1160" s="9"/>
      <c r="I1160" s="9"/>
      <c r="J1160" s="9"/>
      <c r="K1160" s="9"/>
      <c r="L1160" s="95"/>
      <c r="M1160" s="95"/>
      <c r="N1160" s="95"/>
      <c r="O1160" s="95"/>
      <c r="P1160" s="95"/>
      <c r="Q1160" s="95"/>
      <c r="R1160" s="95"/>
      <c r="S1160" s="95"/>
      <c r="T1160" s="95"/>
      <c r="U1160" s="95"/>
      <c r="V1160" s="95"/>
      <c r="W1160" s="95"/>
      <c r="X1160" s="54">
        <f>SUM(X1159:X1159)</f>
        <v>5632125.6407600008</v>
      </c>
      <c r="Y1160" s="54"/>
      <c r="Z1160" s="54">
        <f>SUM(Z1159:Z1159)</f>
        <v>0</v>
      </c>
      <c r="AA1160" s="54">
        <f>SUM(AA1159:AA1159)</f>
        <v>0</v>
      </c>
      <c r="AB1160" s="54">
        <f>SUM(AB1159:AB1159)</f>
        <v>0</v>
      </c>
      <c r="AC1160" s="54">
        <f>SUM(AC1159:AC1159)</f>
        <v>5632125.6407600008</v>
      </c>
      <c r="AD1160" s="55"/>
    </row>
    <row r="1161" spans="1:30" s="6" customFormat="1" ht="93.75" customHeight="1" x14ac:dyDescent="0.25">
      <c r="A1161" s="51" t="str">
        <f>IF(OR(D1161=0,D1161=""),"",COUNTA($D$1156:D1161))</f>
        <v/>
      </c>
      <c r="B1161" s="51"/>
      <c r="C1161" s="52" t="s">
        <v>2705</v>
      </c>
      <c r="D1161" s="16"/>
      <c r="E1161" s="95"/>
      <c r="F1161" s="95"/>
      <c r="G1161" s="95"/>
      <c r="H1161" s="9"/>
      <c r="I1161" s="9"/>
      <c r="J1161" s="9"/>
      <c r="K1161" s="9"/>
      <c r="L1161" s="95"/>
      <c r="M1161" s="95"/>
      <c r="N1161" s="95"/>
      <c r="O1161" s="95"/>
      <c r="P1161" s="95"/>
      <c r="Q1161" s="95"/>
      <c r="R1161" s="95"/>
      <c r="S1161" s="95"/>
      <c r="T1161" s="95"/>
      <c r="U1161" s="95"/>
      <c r="V1161" s="95"/>
      <c r="W1161" s="95"/>
      <c r="X1161" s="53"/>
      <c r="Y1161" s="53"/>
      <c r="Z1161" s="53"/>
      <c r="AA1161" s="53"/>
      <c r="AB1161" s="53"/>
      <c r="AC1161" s="53"/>
      <c r="AD1161" s="55"/>
    </row>
    <row r="1162" spans="1:30" s="7" customFormat="1" ht="93.75" customHeight="1" x14ac:dyDescent="0.25">
      <c r="A1162" s="51">
        <f>IF(OR(D1162=0,D1162=""),"",COUNTA($D$1156:D1162))</f>
        <v>3</v>
      </c>
      <c r="B1162" s="9" t="s">
        <v>811</v>
      </c>
      <c r="C1162" s="11" t="s">
        <v>521</v>
      </c>
      <c r="D1162" s="16">
        <v>1972</v>
      </c>
      <c r="E1162" s="95">
        <v>622.9</v>
      </c>
      <c r="F1162" s="95">
        <v>246.7</v>
      </c>
      <c r="G1162" s="95">
        <v>0</v>
      </c>
      <c r="H1162" s="9" t="s">
        <v>725</v>
      </c>
      <c r="I1162" s="9"/>
      <c r="J1162" s="9"/>
      <c r="K1162" s="9"/>
      <c r="L1162" s="95">
        <f>741*E1162</f>
        <v>461568.89999999997</v>
      </c>
      <c r="M1162" s="95">
        <f>3305*E1162</f>
        <v>2058684.5</v>
      </c>
      <c r="N1162" s="95">
        <f>754*E1162</f>
        <v>469666.6</v>
      </c>
      <c r="O1162" s="95">
        <f>681*E1162</f>
        <v>424194.89999999997</v>
      </c>
      <c r="P1162" s="95"/>
      <c r="Q1162" s="95"/>
      <c r="R1162" s="95">
        <f t="shared" ref="R1162:R1167" si="259">5443*E1162</f>
        <v>3390444.6999999997</v>
      </c>
      <c r="S1162" s="95"/>
      <c r="T1162" s="95">
        <f>4818*E1162</f>
        <v>3001132.1999999997</v>
      </c>
      <c r="U1162" s="95">
        <f>185*E1162</f>
        <v>115236.5</v>
      </c>
      <c r="V1162" s="95">
        <f>34*E1162</f>
        <v>21178.6</v>
      </c>
      <c r="W1162" s="95">
        <f>(L1162+M1162+N1162+O1162+P1162+Q1162+R1162+S1162+T1162+U1162)*0.0214</f>
        <v>212307.86561999997</v>
      </c>
      <c r="X1162" s="95">
        <f t="shared" ref="X1162:X1167" si="260">L1162+M1162+N1162+O1162+P1162+Q1162+R1162+S1162+T1162+U1162+V1162+W1162</f>
        <v>10154414.765619999</v>
      </c>
      <c r="Y1162" s="9" t="s">
        <v>2660</v>
      </c>
      <c r="Z1162" s="16">
        <v>0</v>
      </c>
      <c r="AA1162" s="16">
        <v>0</v>
      </c>
      <c r="AB1162" s="16">
        <v>0</v>
      </c>
      <c r="AC1162" s="53">
        <f t="shared" ref="AC1162:AC1167" si="261">X1162-(Z1162+AA1162+AB1162)</f>
        <v>10154414.765619999</v>
      </c>
    </row>
    <row r="1163" spans="1:30" s="6" customFormat="1" ht="93.75" customHeight="1" x14ac:dyDescent="0.25">
      <c r="A1163" s="51">
        <f>IF(OR(D1163=0,D1163=""),"",COUNTA($D$1156:D1163))</f>
        <v>4</v>
      </c>
      <c r="B1163" s="9" t="s">
        <v>816</v>
      </c>
      <c r="C1163" s="11" t="s">
        <v>522</v>
      </c>
      <c r="D1163" s="16">
        <v>1972</v>
      </c>
      <c r="E1163" s="95">
        <v>562.70000000000005</v>
      </c>
      <c r="F1163" s="95">
        <v>310.2</v>
      </c>
      <c r="G1163" s="95">
        <v>123.8</v>
      </c>
      <c r="H1163" s="9" t="s">
        <v>725</v>
      </c>
      <c r="I1163" s="9"/>
      <c r="J1163" s="9"/>
      <c r="K1163" s="9"/>
      <c r="L1163" s="95">
        <f>741*E1163</f>
        <v>416960.7</v>
      </c>
      <c r="M1163" s="95">
        <f>3305*E1163</f>
        <v>1859723.5000000002</v>
      </c>
      <c r="N1163" s="95"/>
      <c r="O1163" s="95">
        <f>681*E1163</f>
        <v>383198.7</v>
      </c>
      <c r="P1163" s="95">
        <f>576*E1163</f>
        <v>324115.20000000001</v>
      </c>
      <c r="Q1163" s="95"/>
      <c r="R1163" s="95">
        <f t="shared" si="259"/>
        <v>3062776.1</v>
      </c>
      <c r="S1163" s="95"/>
      <c r="T1163" s="95">
        <f>4818*E1163</f>
        <v>2711088.6</v>
      </c>
      <c r="U1163" s="95">
        <f>185*E1163</f>
        <v>104099.50000000001</v>
      </c>
      <c r="V1163" s="95"/>
      <c r="W1163" s="95">
        <f>(L1163+M1163+N1163+O1163+P1163+Q1163+R1163+S1163+T1163+U1163)*0.0214</f>
        <v>189645.99322</v>
      </c>
      <c r="X1163" s="95">
        <f t="shared" si="260"/>
        <v>9051608.2932200003</v>
      </c>
      <c r="Y1163" s="9" t="s">
        <v>2660</v>
      </c>
      <c r="Z1163" s="16">
        <v>0</v>
      </c>
      <c r="AA1163" s="16">
        <v>0</v>
      </c>
      <c r="AB1163" s="16">
        <v>0</v>
      </c>
      <c r="AC1163" s="53">
        <f t="shared" si="261"/>
        <v>9051608.2932200003</v>
      </c>
      <c r="AD1163" s="55"/>
    </row>
    <row r="1164" spans="1:30" s="6" customFormat="1" ht="93.75" customHeight="1" x14ac:dyDescent="0.25">
      <c r="A1164" s="51">
        <f>IF(OR(D1164=0,D1164=""),"",COUNTA($D$1156:D1164))</f>
        <v>5</v>
      </c>
      <c r="B1164" s="9" t="s">
        <v>812</v>
      </c>
      <c r="C1164" s="11" t="s">
        <v>576</v>
      </c>
      <c r="D1164" s="16">
        <v>1973</v>
      </c>
      <c r="E1164" s="95">
        <v>1128.8</v>
      </c>
      <c r="F1164" s="95">
        <v>490.7</v>
      </c>
      <c r="G1164" s="95">
        <v>0</v>
      </c>
      <c r="H1164" s="9" t="s">
        <v>725</v>
      </c>
      <c r="I1164" s="9"/>
      <c r="J1164" s="9"/>
      <c r="K1164" s="9"/>
      <c r="L1164" s="95"/>
      <c r="M1164" s="95"/>
      <c r="N1164" s="95"/>
      <c r="O1164" s="95"/>
      <c r="P1164" s="95"/>
      <c r="Q1164" s="95"/>
      <c r="R1164" s="95">
        <f t="shared" si="259"/>
        <v>6144058.3999999994</v>
      </c>
      <c r="S1164" s="95"/>
      <c r="T1164" s="95"/>
      <c r="U1164" s="95"/>
      <c r="V1164" s="95"/>
      <c r="W1164" s="95">
        <f>(L1164+M1164+N1164+O1164+P1164+Q1164+R1164+S1164+T1164+U1164)*0.0214</f>
        <v>131482.84975999998</v>
      </c>
      <c r="X1164" s="95">
        <f t="shared" si="260"/>
        <v>6275541.2497599991</v>
      </c>
      <c r="Y1164" s="9" t="s">
        <v>2660</v>
      </c>
      <c r="Z1164" s="16">
        <v>0</v>
      </c>
      <c r="AA1164" s="16">
        <v>0</v>
      </c>
      <c r="AB1164" s="16">
        <v>0</v>
      </c>
      <c r="AC1164" s="53">
        <f t="shared" si="261"/>
        <v>6275541.2497599991</v>
      </c>
      <c r="AD1164" s="55"/>
    </row>
    <row r="1165" spans="1:30" s="6" customFormat="1" ht="93.75" customHeight="1" x14ac:dyDescent="0.25">
      <c r="A1165" s="51">
        <f>IF(OR(D1165=0,D1165=""),"",COUNTA($D$1156:D1165))</f>
        <v>6</v>
      </c>
      <c r="B1165" s="9" t="s">
        <v>817</v>
      </c>
      <c r="C1165" s="11" t="s">
        <v>640</v>
      </c>
      <c r="D1165" s="16">
        <v>1974</v>
      </c>
      <c r="E1165" s="95">
        <v>593.4</v>
      </c>
      <c r="F1165" s="95">
        <v>321.81</v>
      </c>
      <c r="G1165" s="95">
        <v>132.4</v>
      </c>
      <c r="H1165" s="9" t="s">
        <v>725</v>
      </c>
      <c r="I1165" s="9"/>
      <c r="J1165" s="9"/>
      <c r="K1165" s="9"/>
      <c r="L1165" s="95"/>
      <c r="M1165" s="95"/>
      <c r="N1165" s="95"/>
      <c r="O1165" s="95"/>
      <c r="P1165" s="95"/>
      <c r="Q1165" s="95"/>
      <c r="R1165" s="95">
        <f t="shared" si="259"/>
        <v>3229876.1999999997</v>
      </c>
      <c r="S1165" s="95"/>
      <c r="T1165" s="95"/>
      <c r="U1165" s="95"/>
      <c r="V1165" s="95"/>
      <c r="W1165" s="9"/>
      <c r="X1165" s="95">
        <f t="shared" si="260"/>
        <v>3229876.1999999997</v>
      </c>
      <c r="Y1165" s="9" t="s">
        <v>2660</v>
      </c>
      <c r="Z1165" s="16">
        <v>0</v>
      </c>
      <c r="AA1165" s="16">
        <v>0</v>
      </c>
      <c r="AB1165" s="16">
        <v>0</v>
      </c>
      <c r="AC1165" s="53">
        <f t="shared" si="261"/>
        <v>3229876.1999999997</v>
      </c>
      <c r="AD1165" s="55"/>
    </row>
    <row r="1166" spans="1:30" s="6" customFormat="1" ht="93.75" customHeight="1" x14ac:dyDescent="0.25">
      <c r="A1166" s="51">
        <f>IF(OR(D1166=0,D1166=""),"",COUNTA($D$1156:D1166))</f>
        <v>7</v>
      </c>
      <c r="B1166" s="9" t="s">
        <v>818</v>
      </c>
      <c r="C1166" s="11" t="s">
        <v>641</v>
      </c>
      <c r="D1166" s="16">
        <v>1974</v>
      </c>
      <c r="E1166" s="95">
        <v>271.8</v>
      </c>
      <c r="F1166" s="95">
        <v>179.2</v>
      </c>
      <c r="G1166" s="95">
        <v>59.7</v>
      </c>
      <c r="H1166" s="9" t="s">
        <v>725</v>
      </c>
      <c r="I1166" s="9"/>
      <c r="J1166" s="9"/>
      <c r="K1166" s="9"/>
      <c r="L1166" s="95"/>
      <c r="M1166" s="95"/>
      <c r="N1166" s="95"/>
      <c r="O1166" s="95"/>
      <c r="P1166" s="95"/>
      <c r="Q1166" s="95"/>
      <c r="R1166" s="95">
        <f t="shared" si="259"/>
        <v>1479407.4000000001</v>
      </c>
      <c r="S1166" s="95"/>
      <c r="T1166" s="95"/>
      <c r="U1166" s="95"/>
      <c r="V1166" s="95"/>
      <c r="W1166" s="9"/>
      <c r="X1166" s="95">
        <f t="shared" si="260"/>
        <v>1479407.4000000001</v>
      </c>
      <c r="Y1166" s="9" t="s">
        <v>2660</v>
      </c>
      <c r="Z1166" s="16">
        <v>0</v>
      </c>
      <c r="AA1166" s="16">
        <v>0</v>
      </c>
      <c r="AB1166" s="16">
        <v>0</v>
      </c>
      <c r="AC1166" s="53">
        <f t="shared" si="261"/>
        <v>1479407.4000000001</v>
      </c>
      <c r="AD1166" s="55"/>
    </row>
    <row r="1167" spans="1:30" s="6" customFormat="1" ht="93.75" customHeight="1" x14ac:dyDescent="0.25">
      <c r="A1167" s="51">
        <f>IF(OR(D1167=0,D1167=""),"",COUNTA($D$1156:D1167))</f>
        <v>8</v>
      </c>
      <c r="B1167" s="9" t="s">
        <v>814</v>
      </c>
      <c r="C1167" s="11" t="s">
        <v>798</v>
      </c>
      <c r="D1167" s="16">
        <v>1976</v>
      </c>
      <c r="E1167" s="95">
        <v>762.1</v>
      </c>
      <c r="F1167" s="95">
        <v>479.2</v>
      </c>
      <c r="G1167" s="95">
        <v>114.8</v>
      </c>
      <c r="H1167" s="9" t="s">
        <v>725</v>
      </c>
      <c r="I1167" s="9"/>
      <c r="J1167" s="9"/>
      <c r="K1167" s="9"/>
      <c r="L1167" s="95"/>
      <c r="M1167" s="95"/>
      <c r="N1167" s="95"/>
      <c r="O1167" s="95"/>
      <c r="P1167" s="95"/>
      <c r="Q1167" s="95"/>
      <c r="R1167" s="95">
        <f t="shared" si="259"/>
        <v>4148110.3000000003</v>
      </c>
      <c r="S1167" s="95"/>
      <c r="T1167" s="95"/>
      <c r="U1167" s="95"/>
      <c r="V1167" s="95"/>
      <c r="W1167" s="95">
        <f>(L1167+M1167+N1167+O1167+P1167+Q1167+R1167+S1167+T1167+U1167)*0.0214</f>
        <v>88769.560419999994</v>
      </c>
      <c r="X1167" s="95">
        <f t="shared" si="260"/>
        <v>4236879.8604199998</v>
      </c>
      <c r="Y1167" s="9" t="s">
        <v>2660</v>
      </c>
      <c r="Z1167" s="16">
        <v>0</v>
      </c>
      <c r="AA1167" s="16">
        <v>0</v>
      </c>
      <c r="AB1167" s="16">
        <v>0</v>
      </c>
      <c r="AC1167" s="53">
        <f t="shared" si="261"/>
        <v>4236879.8604199998</v>
      </c>
      <c r="AD1167" s="55"/>
    </row>
    <row r="1168" spans="1:30" s="6" customFormat="1" ht="93.75" customHeight="1" x14ac:dyDescent="0.25">
      <c r="A1168" s="51" t="str">
        <f>IF(OR(D1168=0,D1168=""),"",COUNTA($D$1156:D1168))</f>
        <v/>
      </c>
      <c r="B1168" s="51"/>
      <c r="C1168" s="11"/>
      <c r="D1168" s="16"/>
      <c r="E1168" s="54">
        <f>SUM(E1162:E1167)</f>
        <v>3941.7</v>
      </c>
      <c r="F1168" s="54">
        <f>SUM(F1162:F1167)</f>
        <v>2027.81</v>
      </c>
      <c r="G1168" s="54">
        <f>SUM(G1162:G1167)</f>
        <v>430.7</v>
      </c>
      <c r="H1168" s="9"/>
      <c r="I1168" s="9"/>
      <c r="J1168" s="9"/>
      <c r="K1168" s="9"/>
      <c r="L1168" s="95"/>
      <c r="M1168" s="95"/>
      <c r="N1168" s="95"/>
      <c r="O1168" s="95"/>
      <c r="P1168" s="95"/>
      <c r="Q1168" s="95"/>
      <c r="R1168" s="95"/>
      <c r="S1168" s="95"/>
      <c r="T1168" s="95"/>
      <c r="U1168" s="95"/>
      <c r="V1168" s="95"/>
      <c r="W1168" s="95"/>
      <c r="X1168" s="54">
        <f>SUM(X1162:X1167)</f>
        <v>34427727.769019991</v>
      </c>
      <c r="Y1168" s="54"/>
      <c r="Z1168" s="54">
        <v>0</v>
      </c>
      <c r="AA1168" s="56">
        <v>0</v>
      </c>
      <c r="AB1168" s="56">
        <v>0</v>
      </c>
      <c r="AC1168" s="54">
        <f>SUM(AC1162:AC1167)</f>
        <v>34427727.769019991</v>
      </c>
      <c r="AD1168" s="55"/>
    </row>
    <row r="1169" spans="1:30" s="6" customFormat="1" ht="93.75" customHeight="1" x14ac:dyDescent="0.25">
      <c r="A1169" s="51" t="str">
        <f>IF(OR(D1169=0,D1169=""),"",COUNTA($D$1156:D1169))</f>
        <v/>
      </c>
      <c r="B1169" s="51"/>
      <c r="C1169" s="52" t="s">
        <v>2706</v>
      </c>
      <c r="D1169" s="16"/>
      <c r="E1169" s="95"/>
      <c r="F1169" s="95"/>
      <c r="G1169" s="95"/>
      <c r="H1169" s="9"/>
      <c r="I1169" s="9"/>
      <c r="J1169" s="9"/>
      <c r="K1169" s="9"/>
      <c r="L1169" s="95"/>
      <c r="M1169" s="95"/>
      <c r="N1169" s="95"/>
      <c r="O1169" s="95"/>
      <c r="P1169" s="95"/>
      <c r="Q1169" s="95"/>
      <c r="R1169" s="95"/>
      <c r="S1169" s="95"/>
      <c r="T1169" s="95"/>
      <c r="U1169" s="95"/>
      <c r="V1169" s="95"/>
      <c r="W1169" s="95"/>
      <c r="X1169" s="53"/>
      <c r="Y1169" s="53"/>
      <c r="Z1169" s="53"/>
      <c r="AA1169" s="53"/>
      <c r="AB1169" s="53"/>
      <c r="AC1169" s="53"/>
      <c r="AD1169" s="55"/>
    </row>
    <row r="1170" spans="1:30" s="7" customFormat="1" ht="93.75" customHeight="1" x14ac:dyDescent="0.25">
      <c r="A1170" s="51">
        <f>IF(OR(D1170=0,D1170=""),"",COUNTA($D$1156:D1170))</f>
        <v>9</v>
      </c>
      <c r="B1170" s="9" t="s">
        <v>822</v>
      </c>
      <c r="C1170" s="11" t="s">
        <v>110</v>
      </c>
      <c r="D1170" s="16">
        <v>1972</v>
      </c>
      <c r="E1170" s="95">
        <v>775.2</v>
      </c>
      <c r="F1170" s="95">
        <v>711.7</v>
      </c>
      <c r="G1170" s="95">
        <v>63.5</v>
      </c>
      <c r="H1170" s="9" t="s">
        <v>725</v>
      </c>
      <c r="I1170" s="9"/>
      <c r="J1170" s="9"/>
      <c r="K1170" s="9"/>
      <c r="L1170" s="95">
        <f>741*E1170</f>
        <v>574423.20000000007</v>
      </c>
      <c r="M1170" s="95"/>
      <c r="N1170" s="95"/>
      <c r="O1170" s="95">
        <f>681*E1170</f>
        <v>527911.20000000007</v>
      </c>
      <c r="P1170" s="95"/>
      <c r="Q1170" s="95"/>
      <c r="R1170" s="95"/>
      <c r="S1170" s="95"/>
      <c r="T1170" s="95"/>
      <c r="U1170" s="95">
        <f>185*E1170</f>
        <v>143412</v>
      </c>
      <c r="V1170" s="95"/>
      <c r="W1170" s="95"/>
      <c r="X1170" s="95">
        <f>L1170+M1170+N1170+O1170+P1170+Q1170+R1170+S1170+T1170+U1170+V1170+W1170</f>
        <v>1245746.4000000001</v>
      </c>
      <c r="Y1170" s="9" t="s">
        <v>2660</v>
      </c>
      <c r="Z1170" s="16">
        <v>0</v>
      </c>
      <c r="AA1170" s="16">
        <v>0</v>
      </c>
      <c r="AB1170" s="16">
        <v>0</v>
      </c>
      <c r="AC1170" s="53">
        <f>X1170-(Z1170+AA1170+AB1170)</f>
        <v>1245746.4000000001</v>
      </c>
    </row>
    <row r="1171" spans="1:30" s="6" customFormat="1" ht="93.75" customHeight="1" x14ac:dyDescent="0.25">
      <c r="A1171" s="51">
        <f>IF(OR(D1171=0,D1171=""),"",COUNTA($D$1156:D1171))</f>
        <v>10</v>
      </c>
      <c r="B1171" s="9" t="s">
        <v>825</v>
      </c>
      <c r="C1171" s="11" t="s">
        <v>523</v>
      </c>
      <c r="D1171" s="16">
        <v>1972</v>
      </c>
      <c r="E1171" s="95">
        <v>793.3</v>
      </c>
      <c r="F1171" s="95">
        <v>734.3</v>
      </c>
      <c r="G1171" s="95">
        <v>59</v>
      </c>
      <c r="H1171" s="9" t="s">
        <v>725</v>
      </c>
      <c r="I1171" s="9"/>
      <c r="J1171" s="9"/>
      <c r="K1171" s="9"/>
      <c r="L1171" s="95">
        <f>741*E1171</f>
        <v>587835.29999999993</v>
      </c>
      <c r="M1171" s="95">
        <f>3305*E1171</f>
        <v>2621856.5</v>
      </c>
      <c r="N1171" s="95"/>
      <c r="O1171" s="95">
        <f>681*E1171</f>
        <v>540237.29999999993</v>
      </c>
      <c r="P1171" s="95">
        <f>576*E1171</f>
        <v>456940.79999999999</v>
      </c>
      <c r="Q1171" s="95"/>
      <c r="R1171" s="95">
        <f>5443*E1171</f>
        <v>4317931.8999999994</v>
      </c>
      <c r="S1171" s="95"/>
      <c r="T1171" s="95">
        <f>4818*E1171</f>
        <v>3822119.4</v>
      </c>
      <c r="U1171" s="95">
        <f>185*E1171</f>
        <v>146760.5</v>
      </c>
      <c r="V1171" s="95"/>
      <c r="W1171" s="95"/>
      <c r="X1171" s="95">
        <f>L1171+M1171+N1171+O1171+P1171+Q1171+R1171+S1171+T1171+U1171+V1171+W1171</f>
        <v>12493681.699999999</v>
      </c>
      <c r="Y1171" s="9" t="s">
        <v>2660</v>
      </c>
      <c r="Z1171" s="16">
        <v>0</v>
      </c>
      <c r="AA1171" s="16">
        <v>0</v>
      </c>
      <c r="AB1171" s="16">
        <v>0</v>
      </c>
      <c r="AC1171" s="53">
        <f>X1171-(Z1171+AA1171+AB1171)</f>
        <v>12493681.699999999</v>
      </c>
      <c r="AD1171" s="55"/>
    </row>
    <row r="1172" spans="1:30" s="6" customFormat="1" ht="93.75" customHeight="1" x14ac:dyDescent="0.25">
      <c r="A1172" s="51">
        <f>IF(OR(D1172=0,D1172=""),"",COUNTA($D$1156:D1172))</f>
        <v>11</v>
      </c>
      <c r="B1172" s="9" t="s">
        <v>823</v>
      </c>
      <c r="C1172" s="11" t="s">
        <v>577</v>
      </c>
      <c r="D1172" s="16">
        <v>1973</v>
      </c>
      <c r="E1172" s="95">
        <v>394.2</v>
      </c>
      <c r="F1172" s="95">
        <v>363.8</v>
      </c>
      <c r="G1172" s="95">
        <v>30.4</v>
      </c>
      <c r="H1172" s="9" t="s">
        <v>725</v>
      </c>
      <c r="I1172" s="9"/>
      <c r="J1172" s="9"/>
      <c r="K1172" s="9"/>
      <c r="L1172" s="95"/>
      <c r="M1172" s="95"/>
      <c r="N1172" s="95"/>
      <c r="O1172" s="95"/>
      <c r="P1172" s="95"/>
      <c r="Q1172" s="95"/>
      <c r="R1172" s="95">
        <f>5443*E1172</f>
        <v>2145630.6</v>
      </c>
      <c r="S1172" s="95"/>
      <c r="T1172" s="95"/>
      <c r="U1172" s="95"/>
      <c r="V1172" s="95"/>
      <c r="W1172" s="9"/>
      <c r="X1172" s="95">
        <f>L1172+M1172+N1172+O1172+P1172+Q1172+R1172+S1172+T1172+U1172+V1172+W1172</f>
        <v>2145630.6</v>
      </c>
      <c r="Y1172" s="9" t="s">
        <v>2660</v>
      </c>
      <c r="Z1172" s="16">
        <v>0</v>
      </c>
      <c r="AA1172" s="16">
        <v>0</v>
      </c>
      <c r="AB1172" s="16">
        <v>0</v>
      </c>
      <c r="AC1172" s="53">
        <f>X1172-(Z1172+AA1172+AB1172)</f>
        <v>2145630.6</v>
      </c>
      <c r="AD1172" s="55"/>
    </row>
    <row r="1173" spans="1:30" s="6" customFormat="1" ht="93.75" customHeight="1" x14ac:dyDescent="0.25">
      <c r="A1173" s="51" t="str">
        <f>IF(OR(D1173=0,D1173=""),"",COUNTA($D$1156:D1173))</f>
        <v/>
      </c>
      <c r="B1173" s="51"/>
      <c r="C1173" s="11"/>
      <c r="D1173" s="16"/>
      <c r="E1173" s="54">
        <f>SUM(E1170:E1172)</f>
        <v>1962.7</v>
      </c>
      <c r="F1173" s="54">
        <f>SUM(F1170:F1172)</f>
        <v>1809.8</v>
      </c>
      <c r="G1173" s="54">
        <f>SUM(G1170:G1172)</f>
        <v>152.9</v>
      </c>
      <c r="H1173" s="9"/>
      <c r="I1173" s="9"/>
      <c r="J1173" s="9"/>
      <c r="K1173" s="9"/>
      <c r="L1173" s="95"/>
      <c r="M1173" s="95"/>
      <c r="N1173" s="95"/>
      <c r="O1173" s="95"/>
      <c r="P1173" s="95"/>
      <c r="Q1173" s="95"/>
      <c r="R1173" s="95"/>
      <c r="S1173" s="95"/>
      <c r="T1173" s="95"/>
      <c r="U1173" s="95"/>
      <c r="V1173" s="95"/>
      <c r="W1173" s="9"/>
      <c r="X1173" s="54">
        <f>SUM(X1170:X1172)</f>
        <v>15885058.699999999</v>
      </c>
      <c r="Y1173" s="54"/>
      <c r="Z1173" s="54">
        <v>0</v>
      </c>
      <c r="AA1173" s="56">
        <v>0</v>
      </c>
      <c r="AB1173" s="56">
        <v>0</v>
      </c>
      <c r="AC1173" s="54">
        <f>SUM(AC1170:AC1172)</f>
        <v>15885058.699999999</v>
      </c>
      <c r="AD1173" s="55"/>
    </row>
    <row r="1174" spans="1:30" s="6" customFormat="1" ht="93.75" customHeight="1" x14ac:dyDescent="0.25">
      <c r="A1174" s="51" t="str">
        <f>IF(OR(D1174=0,D1174=""),"",COUNTA($D$1156:D1174))</f>
        <v/>
      </c>
      <c r="B1174" s="51"/>
      <c r="C1174" s="52" t="s">
        <v>2707</v>
      </c>
      <c r="D1174" s="16"/>
      <c r="E1174" s="95"/>
      <c r="F1174" s="95"/>
      <c r="G1174" s="95"/>
      <c r="H1174" s="9"/>
      <c r="I1174" s="9"/>
      <c r="J1174" s="9"/>
      <c r="K1174" s="9"/>
      <c r="L1174" s="95"/>
      <c r="M1174" s="95"/>
      <c r="N1174" s="95"/>
      <c r="O1174" s="95"/>
      <c r="P1174" s="95"/>
      <c r="Q1174" s="95"/>
      <c r="R1174" s="95"/>
      <c r="S1174" s="95"/>
      <c r="T1174" s="95"/>
      <c r="U1174" s="95"/>
      <c r="V1174" s="95"/>
      <c r="W1174" s="9"/>
      <c r="X1174" s="53"/>
      <c r="Y1174" s="53"/>
      <c r="Z1174" s="53"/>
      <c r="AA1174" s="53"/>
      <c r="AB1174" s="53"/>
      <c r="AC1174" s="53"/>
      <c r="AD1174" s="55"/>
    </row>
    <row r="1175" spans="1:30" s="6" customFormat="1" ht="93.75" customHeight="1" x14ac:dyDescent="0.25">
      <c r="A1175" s="51">
        <f>IF(OR(D1175=0,D1175=""),"",COUNTA($D$1156:D1175))</f>
        <v>12</v>
      </c>
      <c r="B1175" s="9" t="s">
        <v>828</v>
      </c>
      <c r="C1175" s="11" t="s">
        <v>486</v>
      </c>
      <c r="D1175" s="16">
        <v>1971</v>
      </c>
      <c r="E1175" s="95">
        <v>676.6</v>
      </c>
      <c r="F1175" s="95">
        <v>605.79999999999995</v>
      </c>
      <c r="G1175" s="95">
        <v>0</v>
      </c>
      <c r="H1175" s="9" t="s">
        <v>725</v>
      </c>
      <c r="I1175" s="9"/>
      <c r="J1175" s="9"/>
      <c r="K1175" s="9"/>
      <c r="L1175" s="95">
        <f>741*E1175</f>
        <v>501360.60000000003</v>
      </c>
      <c r="M1175" s="95"/>
      <c r="N1175" s="95">
        <f>754*E1175</f>
        <v>510156.4</v>
      </c>
      <c r="O1175" s="95">
        <f>681*E1175</f>
        <v>460764.60000000003</v>
      </c>
      <c r="P1175" s="95">
        <f>576*E1175</f>
        <v>389721.60000000003</v>
      </c>
      <c r="Q1175" s="95"/>
      <c r="R1175" s="95">
        <f t="shared" ref="R1175:R1183" si="262">5443*E1175</f>
        <v>3682733.8000000003</v>
      </c>
      <c r="S1175" s="95"/>
      <c r="T1175" s="95">
        <f>4818*E1175</f>
        <v>3259858.8000000003</v>
      </c>
      <c r="U1175" s="95">
        <f>185*E1175</f>
        <v>125171</v>
      </c>
      <c r="V1175" s="95">
        <f>34*E1175</f>
        <v>23004.400000000001</v>
      </c>
      <c r="W1175" s="95"/>
      <c r="X1175" s="95">
        <f t="shared" ref="X1175:X1183" si="263">L1175+M1175+N1175+O1175+P1175+Q1175+R1175+S1175+T1175+U1175+V1175+W1175</f>
        <v>8952771.2000000011</v>
      </c>
      <c r="Y1175" s="9" t="s">
        <v>2660</v>
      </c>
      <c r="Z1175" s="16">
        <v>0</v>
      </c>
      <c r="AA1175" s="16">
        <v>0</v>
      </c>
      <c r="AB1175" s="16">
        <v>0</v>
      </c>
      <c r="AC1175" s="53">
        <f t="shared" ref="AC1175:AC1183" si="264">X1175-(Z1175+AA1175+AB1175)</f>
        <v>8952771.2000000011</v>
      </c>
      <c r="AD1175" s="55"/>
    </row>
    <row r="1176" spans="1:30" s="6" customFormat="1" ht="93.75" customHeight="1" x14ac:dyDescent="0.25">
      <c r="A1176" s="51">
        <f>IF(OR(D1176=0,D1176=""),"",COUNTA($D$1156:D1176))</f>
        <v>13</v>
      </c>
      <c r="B1176" s="11" t="s">
        <v>2628</v>
      </c>
      <c r="C1176" s="11" t="s">
        <v>2612</v>
      </c>
      <c r="D1176" s="16">
        <v>1988</v>
      </c>
      <c r="E1176" s="95">
        <v>342.4</v>
      </c>
      <c r="F1176" s="95">
        <v>246.2</v>
      </c>
      <c r="G1176" s="95">
        <v>0</v>
      </c>
      <c r="H1176" s="9" t="s">
        <v>725</v>
      </c>
      <c r="I1176" s="9"/>
      <c r="J1176" s="9"/>
      <c r="K1176" s="9"/>
      <c r="L1176" s="95"/>
      <c r="M1176" s="95"/>
      <c r="N1176" s="95"/>
      <c r="O1176" s="95"/>
      <c r="P1176" s="95"/>
      <c r="Q1176" s="95"/>
      <c r="R1176" s="95">
        <f t="shared" si="262"/>
        <v>1863683.2</v>
      </c>
      <c r="S1176" s="95"/>
      <c r="T1176" s="95"/>
      <c r="U1176" s="95"/>
      <c r="V1176" s="95"/>
      <c r="W1176" s="95"/>
      <c r="X1176" s="95">
        <f t="shared" si="263"/>
        <v>1863683.2</v>
      </c>
      <c r="Y1176" s="9" t="s">
        <v>2660</v>
      </c>
      <c r="Z1176" s="16">
        <v>0</v>
      </c>
      <c r="AA1176" s="16">
        <v>0</v>
      </c>
      <c r="AB1176" s="16">
        <v>0</v>
      </c>
      <c r="AC1176" s="53">
        <f t="shared" ref="AC1176" si="265">X1176-(Z1176+AA1176+AB1176)</f>
        <v>1863683.2</v>
      </c>
      <c r="AD1176" s="55"/>
    </row>
    <row r="1177" spans="1:30" s="6" customFormat="1" ht="93.75" customHeight="1" x14ac:dyDescent="0.25">
      <c r="A1177" s="51">
        <f>IF(OR(D1177=0,D1177=""),"",COUNTA($D$1156:D1177))</f>
        <v>14</v>
      </c>
      <c r="B1177" s="9" t="s">
        <v>827</v>
      </c>
      <c r="C1177" s="11" t="s">
        <v>524</v>
      </c>
      <c r="D1177" s="16">
        <v>1972</v>
      </c>
      <c r="E1177" s="95">
        <v>725.3</v>
      </c>
      <c r="F1177" s="95">
        <v>473.1</v>
      </c>
      <c r="G1177" s="95">
        <v>0</v>
      </c>
      <c r="H1177" s="9" t="s">
        <v>725</v>
      </c>
      <c r="I1177" s="9"/>
      <c r="J1177" s="9"/>
      <c r="K1177" s="9"/>
      <c r="L1177" s="95">
        <f>741*E1177</f>
        <v>537447.29999999993</v>
      </c>
      <c r="M1177" s="95">
        <f>3305*E1177</f>
        <v>2397116.5</v>
      </c>
      <c r="N1177" s="95">
        <f>754*E1177</f>
        <v>546876.19999999995</v>
      </c>
      <c r="O1177" s="95">
        <f>681*E1177</f>
        <v>493929.3</v>
      </c>
      <c r="P1177" s="95">
        <f>576*E1177</f>
        <v>417772.79999999999</v>
      </c>
      <c r="Q1177" s="95"/>
      <c r="R1177" s="95">
        <f t="shared" si="262"/>
        <v>3947807.9</v>
      </c>
      <c r="S1177" s="95"/>
      <c r="T1177" s="95">
        <f>4818*E1177</f>
        <v>3494495.4</v>
      </c>
      <c r="U1177" s="95">
        <f>185*E1177</f>
        <v>134180.5</v>
      </c>
      <c r="V1177" s="95">
        <f>34*E1177</f>
        <v>24660.199999999997</v>
      </c>
      <c r="W1177" s="95"/>
      <c r="X1177" s="95">
        <f t="shared" si="263"/>
        <v>11994286.1</v>
      </c>
      <c r="Y1177" s="9" t="s">
        <v>2660</v>
      </c>
      <c r="Z1177" s="16">
        <v>0</v>
      </c>
      <c r="AA1177" s="16">
        <v>0</v>
      </c>
      <c r="AB1177" s="16">
        <v>0</v>
      </c>
      <c r="AC1177" s="53">
        <f t="shared" si="264"/>
        <v>11994286.1</v>
      </c>
      <c r="AD1177" s="55"/>
    </row>
    <row r="1178" spans="1:30" s="6" customFormat="1" ht="93.75" customHeight="1" x14ac:dyDescent="0.25">
      <c r="A1178" s="51">
        <f>IF(OR(D1178=0,D1178=""),"",COUNTA($D$1156:D1178))</f>
        <v>15</v>
      </c>
      <c r="B1178" s="9" t="s">
        <v>830</v>
      </c>
      <c r="C1178" s="11" t="s">
        <v>525</v>
      </c>
      <c r="D1178" s="16">
        <v>1972</v>
      </c>
      <c r="E1178" s="95">
        <v>713.3</v>
      </c>
      <c r="F1178" s="95">
        <v>453.9</v>
      </c>
      <c r="G1178" s="95">
        <v>0</v>
      </c>
      <c r="H1178" s="9" t="s">
        <v>725</v>
      </c>
      <c r="I1178" s="9"/>
      <c r="J1178" s="9"/>
      <c r="K1178" s="9"/>
      <c r="L1178" s="95">
        <f>741*E1178</f>
        <v>528555.29999999993</v>
      </c>
      <c r="M1178" s="95">
        <f>3305*E1178</f>
        <v>2357456.5</v>
      </c>
      <c r="N1178" s="95">
        <f>754*E1178</f>
        <v>537828.19999999995</v>
      </c>
      <c r="O1178" s="95">
        <f>681*E1178</f>
        <v>485757.3</v>
      </c>
      <c r="P1178" s="95">
        <f>576*E1178</f>
        <v>410860.79999999999</v>
      </c>
      <c r="Q1178" s="95"/>
      <c r="R1178" s="95">
        <f t="shared" si="262"/>
        <v>3882491.9</v>
      </c>
      <c r="S1178" s="95"/>
      <c r="T1178" s="95">
        <f>4818*E1178</f>
        <v>3436679.4</v>
      </c>
      <c r="U1178" s="95">
        <f>185*E1178</f>
        <v>131960.5</v>
      </c>
      <c r="V1178" s="95">
        <f>34*E1178</f>
        <v>24252.199999999997</v>
      </c>
      <c r="W1178" s="95">
        <f>(L1178+M1178+N1178+O1178+P1178+Q1178+R1178+S1178+T1178+U1178)*0.0214</f>
        <v>251912.02385999999</v>
      </c>
      <c r="X1178" s="95">
        <f t="shared" si="263"/>
        <v>12047754.12386</v>
      </c>
      <c r="Y1178" s="9" t="s">
        <v>2660</v>
      </c>
      <c r="Z1178" s="16">
        <v>0</v>
      </c>
      <c r="AA1178" s="16">
        <v>0</v>
      </c>
      <c r="AB1178" s="16">
        <v>0</v>
      </c>
      <c r="AC1178" s="53">
        <f t="shared" si="264"/>
        <v>12047754.12386</v>
      </c>
      <c r="AD1178" s="55"/>
    </row>
    <row r="1179" spans="1:30" s="6" customFormat="1" ht="93.75" customHeight="1" x14ac:dyDescent="0.25">
      <c r="A1179" s="51">
        <f>IF(OR(D1179=0,D1179=""),"",COUNTA($D$1156:D1179))</f>
        <v>16</v>
      </c>
      <c r="B1179" s="9" t="s">
        <v>831</v>
      </c>
      <c r="C1179" s="11" t="s">
        <v>526</v>
      </c>
      <c r="D1179" s="16">
        <v>1972</v>
      </c>
      <c r="E1179" s="95">
        <v>366.5</v>
      </c>
      <c r="F1179" s="95">
        <v>306.5</v>
      </c>
      <c r="G1179" s="95">
        <v>0</v>
      </c>
      <c r="H1179" s="9" t="s">
        <v>725</v>
      </c>
      <c r="I1179" s="9"/>
      <c r="J1179" s="9"/>
      <c r="K1179" s="9"/>
      <c r="L1179" s="95">
        <f>741*E1179</f>
        <v>271576.5</v>
      </c>
      <c r="M1179" s="95"/>
      <c r="N1179" s="95">
        <f>754*E1179</f>
        <v>276341</v>
      </c>
      <c r="O1179" s="95">
        <f>681*E1179</f>
        <v>249586.5</v>
      </c>
      <c r="P1179" s="95">
        <f>576*E1179</f>
        <v>211104</v>
      </c>
      <c r="Q1179" s="95"/>
      <c r="R1179" s="95">
        <f t="shared" si="262"/>
        <v>1994859.5</v>
      </c>
      <c r="S1179" s="95"/>
      <c r="T1179" s="95">
        <f>4818*E1179</f>
        <v>1765797</v>
      </c>
      <c r="U1179" s="95">
        <f>185*E1179</f>
        <v>67802.5</v>
      </c>
      <c r="V1179" s="95">
        <f>34*E1179</f>
        <v>12461</v>
      </c>
      <c r="W1179" s="95">
        <f>(L1179+M1179+N1179+O1179+P1179+Q1179+R1179+S1179+T1179+U1179)*0.0214</f>
        <v>103513.2338</v>
      </c>
      <c r="X1179" s="95">
        <f t="shared" si="263"/>
        <v>4953041.2337999996</v>
      </c>
      <c r="Y1179" s="9" t="s">
        <v>2660</v>
      </c>
      <c r="Z1179" s="16">
        <v>0</v>
      </c>
      <c r="AA1179" s="16">
        <v>0</v>
      </c>
      <c r="AB1179" s="16">
        <v>0</v>
      </c>
      <c r="AC1179" s="53">
        <f t="shared" si="264"/>
        <v>4953041.2337999996</v>
      </c>
      <c r="AD1179" s="55"/>
    </row>
    <row r="1180" spans="1:30" s="6" customFormat="1" ht="93.75" customHeight="1" x14ac:dyDescent="0.25">
      <c r="A1180" s="51">
        <f>IF(OR(D1180=0,D1180=""),"",COUNTA($D$1156:D1180))</f>
        <v>17</v>
      </c>
      <c r="B1180" s="9" t="s">
        <v>834</v>
      </c>
      <c r="C1180" s="11" t="s">
        <v>527</v>
      </c>
      <c r="D1180" s="16">
        <v>1972</v>
      </c>
      <c r="E1180" s="95">
        <v>708.7</v>
      </c>
      <c r="F1180" s="95">
        <v>679.2</v>
      </c>
      <c r="G1180" s="95">
        <v>0</v>
      </c>
      <c r="H1180" s="9" t="s">
        <v>725</v>
      </c>
      <c r="I1180" s="9"/>
      <c r="J1180" s="9"/>
      <c r="K1180" s="9"/>
      <c r="L1180" s="95">
        <f>741*E1180</f>
        <v>525146.70000000007</v>
      </c>
      <c r="M1180" s="95">
        <f>3305*E1180</f>
        <v>2342253.5</v>
      </c>
      <c r="N1180" s="95">
        <f>754*E1180</f>
        <v>534359.80000000005</v>
      </c>
      <c r="O1180" s="95">
        <f>681*E1180</f>
        <v>482624.7</v>
      </c>
      <c r="P1180" s="95">
        <f>576*E1180</f>
        <v>408211.20000000001</v>
      </c>
      <c r="Q1180" s="95"/>
      <c r="R1180" s="95">
        <f t="shared" si="262"/>
        <v>3857454.1</v>
      </c>
      <c r="S1180" s="95"/>
      <c r="T1180" s="95">
        <f>4818*E1180</f>
        <v>3414516.6</v>
      </c>
      <c r="U1180" s="95">
        <f>185*E1180</f>
        <v>131109.5</v>
      </c>
      <c r="V1180" s="95">
        <f>34*E1180</f>
        <v>24095.800000000003</v>
      </c>
      <c r="W1180" s="95">
        <f>(L1180+M1180+N1180+O1180+P1180+Q1180+R1180+S1180+T1180+U1180)*0.0214</f>
        <v>250287.46853999997</v>
      </c>
      <c r="X1180" s="95">
        <f t="shared" si="263"/>
        <v>11970059.36854</v>
      </c>
      <c r="Y1180" s="9" t="s">
        <v>2660</v>
      </c>
      <c r="Z1180" s="16">
        <v>0</v>
      </c>
      <c r="AA1180" s="16">
        <v>0</v>
      </c>
      <c r="AB1180" s="16">
        <v>0</v>
      </c>
      <c r="AC1180" s="53">
        <f t="shared" si="264"/>
        <v>11970059.36854</v>
      </c>
      <c r="AD1180" s="55"/>
    </row>
    <row r="1181" spans="1:30" s="6" customFormat="1" ht="93.75" customHeight="1" x14ac:dyDescent="0.25">
      <c r="A1181" s="51">
        <f>IF(OR(D1181=0,D1181=""),"",COUNTA($D$1156:D1181))</f>
        <v>18</v>
      </c>
      <c r="B1181" s="9" t="s">
        <v>829</v>
      </c>
      <c r="C1181" s="11" t="s">
        <v>579</v>
      </c>
      <c r="D1181" s="16">
        <v>1973</v>
      </c>
      <c r="E1181" s="95">
        <v>696.2</v>
      </c>
      <c r="F1181" s="95">
        <v>464.2</v>
      </c>
      <c r="G1181" s="95">
        <v>0</v>
      </c>
      <c r="H1181" s="9" t="s">
        <v>725</v>
      </c>
      <c r="I1181" s="9"/>
      <c r="J1181" s="9"/>
      <c r="K1181" s="9"/>
      <c r="L1181" s="95"/>
      <c r="M1181" s="95"/>
      <c r="N1181" s="95"/>
      <c r="O1181" s="95"/>
      <c r="P1181" s="95"/>
      <c r="Q1181" s="95"/>
      <c r="R1181" s="95">
        <f t="shared" si="262"/>
        <v>3789416.6</v>
      </c>
      <c r="S1181" s="95"/>
      <c r="T1181" s="95"/>
      <c r="U1181" s="95"/>
      <c r="V1181" s="95"/>
      <c r="W1181" s="9"/>
      <c r="X1181" s="95">
        <f t="shared" si="263"/>
        <v>3789416.6</v>
      </c>
      <c r="Y1181" s="9" t="s">
        <v>2660</v>
      </c>
      <c r="Z1181" s="16">
        <v>0</v>
      </c>
      <c r="AA1181" s="16">
        <v>0</v>
      </c>
      <c r="AB1181" s="16">
        <v>0</v>
      </c>
      <c r="AC1181" s="53">
        <f t="shared" si="264"/>
        <v>3789416.6</v>
      </c>
      <c r="AD1181" s="55"/>
    </row>
    <row r="1182" spans="1:30" s="6" customFormat="1" ht="93.75" customHeight="1" x14ac:dyDescent="0.25">
      <c r="A1182" s="51">
        <f>IF(OR(D1182=0,D1182=""),"",COUNTA($D$1156:D1182))</f>
        <v>19</v>
      </c>
      <c r="B1182" s="9" t="s">
        <v>833</v>
      </c>
      <c r="C1182" s="11" t="s">
        <v>580</v>
      </c>
      <c r="D1182" s="16">
        <v>1973</v>
      </c>
      <c r="E1182" s="95">
        <v>372</v>
      </c>
      <c r="F1182" s="95">
        <v>343.5</v>
      </c>
      <c r="G1182" s="95">
        <v>0</v>
      </c>
      <c r="H1182" s="9" t="s">
        <v>725</v>
      </c>
      <c r="I1182" s="9"/>
      <c r="J1182" s="9"/>
      <c r="K1182" s="9"/>
      <c r="L1182" s="95"/>
      <c r="M1182" s="95"/>
      <c r="N1182" s="95"/>
      <c r="O1182" s="95"/>
      <c r="P1182" s="95"/>
      <c r="Q1182" s="95"/>
      <c r="R1182" s="95">
        <f t="shared" si="262"/>
        <v>2024796</v>
      </c>
      <c r="S1182" s="95"/>
      <c r="T1182" s="95"/>
      <c r="U1182" s="95"/>
      <c r="V1182" s="95"/>
      <c r="W1182" s="95"/>
      <c r="X1182" s="95">
        <f t="shared" si="263"/>
        <v>2024796</v>
      </c>
      <c r="Y1182" s="9" t="s">
        <v>2660</v>
      </c>
      <c r="Z1182" s="16">
        <v>0</v>
      </c>
      <c r="AA1182" s="16">
        <v>0</v>
      </c>
      <c r="AB1182" s="16">
        <v>0</v>
      </c>
      <c r="AC1182" s="53">
        <f t="shared" si="264"/>
        <v>2024796</v>
      </c>
      <c r="AD1182" s="55"/>
    </row>
    <row r="1183" spans="1:30" s="6" customFormat="1" ht="93.75" customHeight="1" x14ac:dyDescent="0.25">
      <c r="A1183" s="51">
        <f>IF(OR(D1183=0,D1183=""),"",COUNTA($D$1156:D1183))</f>
        <v>20</v>
      </c>
      <c r="B1183" s="9" t="s">
        <v>832</v>
      </c>
      <c r="C1183" s="11" t="s">
        <v>642</v>
      </c>
      <c r="D1183" s="16">
        <v>1974</v>
      </c>
      <c r="E1183" s="95">
        <v>699</v>
      </c>
      <c r="F1183" s="95">
        <v>599</v>
      </c>
      <c r="G1183" s="95">
        <v>0</v>
      </c>
      <c r="H1183" s="9" t="s">
        <v>725</v>
      </c>
      <c r="I1183" s="9"/>
      <c r="J1183" s="9"/>
      <c r="K1183" s="9"/>
      <c r="L1183" s="95"/>
      <c r="M1183" s="95"/>
      <c r="N1183" s="95"/>
      <c r="O1183" s="95"/>
      <c r="P1183" s="95"/>
      <c r="Q1183" s="95"/>
      <c r="R1183" s="95">
        <f t="shared" si="262"/>
        <v>3804657</v>
      </c>
      <c r="S1183" s="95"/>
      <c r="T1183" s="95"/>
      <c r="U1183" s="95"/>
      <c r="V1183" s="95"/>
      <c r="W1183" s="95"/>
      <c r="X1183" s="95">
        <f t="shared" si="263"/>
        <v>3804657</v>
      </c>
      <c r="Y1183" s="9" t="s">
        <v>2660</v>
      </c>
      <c r="Z1183" s="16">
        <v>0</v>
      </c>
      <c r="AA1183" s="16">
        <v>0</v>
      </c>
      <c r="AB1183" s="16">
        <v>0</v>
      </c>
      <c r="AC1183" s="53">
        <f t="shared" si="264"/>
        <v>3804657</v>
      </c>
      <c r="AD1183" s="55"/>
    </row>
    <row r="1184" spans="1:30" s="6" customFormat="1" ht="93.75" customHeight="1" x14ac:dyDescent="0.25">
      <c r="A1184" s="51" t="str">
        <f>IF(OR(D1184=0,D1184=""),"",COUNTA($D$1156:D1184))</f>
        <v/>
      </c>
      <c r="B1184" s="51"/>
      <c r="C1184" s="11"/>
      <c r="D1184" s="16"/>
      <c r="E1184" s="54">
        <f>SUM(E1175:E1183)</f>
        <v>5300</v>
      </c>
      <c r="F1184" s="54">
        <f>SUM(F1175:F1183)</f>
        <v>4171.3999999999996</v>
      </c>
      <c r="G1184" s="54">
        <f>SUM(G1175:G1183)</f>
        <v>0</v>
      </c>
      <c r="H1184" s="9"/>
      <c r="I1184" s="9"/>
      <c r="J1184" s="9"/>
      <c r="K1184" s="9"/>
      <c r="L1184" s="95"/>
      <c r="M1184" s="95"/>
      <c r="N1184" s="95"/>
      <c r="O1184" s="95"/>
      <c r="P1184" s="95"/>
      <c r="Q1184" s="95"/>
      <c r="R1184" s="95"/>
      <c r="S1184" s="95"/>
      <c r="T1184" s="95"/>
      <c r="U1184" s="95"/>
      <c r="V1184" s="95"/>
      <c r="W1184" s="95"/>
      <c r="X1184" s="54">
        <f>SUM(X1175:X1183)</f>
        <v>61400464.826200001</v>
      </c>
      <c r="Y1184" s="54"/>
      <c r="Z1184" s="54">
        <v>0</v>
      </c>
      <c r="AA1184" s="56">
        <v>0</v>
      </c>
      <c r="AB1184" s="56">
        <v>0</v>
      </c>
      <c r="AC1184" s="54">
        <f>SUM(AC1175:AC1183)</f>
        <v>61400464.826200001</v>
      </c>
      <c r="AD1184" s="55"/>
    </row>
    <row r="1185" spans="1:30" s="6" customFormat="1" ht="93.75" customHeight="1" x14ac:dyDescent="0.25">
      <c r="A1185" s="51" t="str">
        <f>IF(OR(D1185=0,D1185=""),"",COUNTA($D$1156:D1185))</f>
        <v/>
      </c>
      <c r="B1185" s="51"/>
      <c r="C1185" s="52" t="s">
        <v>2735</v>
      </c>
      <c r="D1185" s="16"/>
      <c r="E1185" s="95"/>
      <c r="F1185" s="95"/>
      <c r="G1185" s="95"/>
      <c r="H1185" s="9"/>
      <c r="I1185" s="9"/>
      <c r="J1185" s="9"/>
      <c r="K1185" s="9"/>
      <c r="L1185" s="95"/>
      <c r="M1185" s="95"/>
      <c r="N1185" s="95"/>
      <c r="O1185" s="95"/>
      <c r="P1185" s="95"/>
      <c r="Q1185" s="95"/>
      <c r="R1185" s="95"/>
      <c r="S1185" s="95"/>
      <c r="T1185" s="95"/>
      <c r="U1185" s="95"/>
      <c r="V1185" s="95"/>
      <c r="W1185" s="95"/>
      <c r="X1185" s="53"/>
      <c r="Y1185" s="53"/>
      <c r="Z1185" s="53"/>
      <c r="AA1185" s="53"/>
      <c r="AB1185" s="53"/>
      <c r="AC1185" s="53"/>
      <c r="AD1185" s="55"/>
    </row>
    <row r="1186" spans="1:30" s="7" customFormat="1" ht="93.75" customHeight="1" x14ac:dyDescent="0.25">
      <c r="A1186" s="51">
        <f>IF(OR(D1186=0,D1186=""),"",COUNTA($D$1156:D1186))</f>
        <v>21</v>
      </c>
      <c r="B1186" s="9" t="s">
        <v>839</v>
      </c>
      <c r="C1186" s="11" t="s">
        <v>19</v>
      </c>
      <c r="D1186" s="16">
        <v>1971</v>
      </c>
      <c r="E1186" s="95">
        <v>3718.4</v>
      </c>
      <c r="F1186" s="95">
        <v>2717.8</v>
      </c>
      <c r="G1186" s="95">
        <v>1000.6</v>
      </c>
      <c r="H1186" s="9" t="s">
        <v>729</v>
      </c>
      <c r="I1186" s="9"/>
      <c r="J1186" s="9"/>
      <c r="K1186" s="9"/>
      <c r="L1186" s="95">
        <f>677*E1186</f>
        <v>2517356.8000000003</v>
      </c>
      <c r="M1186" s="95">
        <f>1213*E1186</f>
        <v>4510419.2</v>
      </c>
      <c r="N1186" s="95"/>
      <c r="O1186" s="95">
        <f>863*E1186</f>
        <v>3208979.2</v>
      </c>
      <c r="P1186" s="95">
        <f>546*E1186</f>
        <v>2030246.4000000001</v>
      </c>
      <c r="Q1186" s="95"/>
      <c r="R1186" s="95"/>
      <c r="S1186" s="95">
        <f>297*E1186</f>
        <v>1104364.8</v>
      </c>
      <c r="T1186" s="95"/>
      <c r="U1186" s="95">
        <f>111*E1186</f>
        <v>412742.40000000002</v>
      </c>
      <c r="V1186" s="95"/>
      <c r="W1186" s="95"/>
      <c r="X1186" s="95">
        <f t="shared" ref="X1186:X1222" si="266">L1186+M1186+N1186+O1186+P1186+Q1186+R1186+S1186+T1186+U1186+V1186+W1186</f>
        <v>13784108.800000001</v>
      </c>
      <c r="Y1186" s="9" t="s">
        <v>2660</v>
      </c>
      <c r="Z1186" s="16">
        <v>0</v>
      </c>
      <c r="AA1186" s="16">
        <v>0</v>
      </c>
      <c r="AB1186" s="16">
        <v>0</v>
      </c>
      <c r="AC1186" s="53">
        <f t="shared" ref="AC1186:AC1222" si="267">X1186-(Z1186+AA1186+AB1186)</f>
        <v>13784108.800000001</v>
      </c>
    </row>
    <row r="1187" spans="1:30" s="7" customFormat="1" ht="93.75" customHeight="1" x14ac:dyDescent="0.25">
      <c r="A1187" s="51">
        <f>IF(OR(D1187=0,D1187=""),"",COUNTA($D$1156:D1187))</f>
        <v>22</v>
      </c>
      <c r="B1187" s="9" t="s">
        <v>2311</v>
      </c>
      <c r="C1187" s="11" t="s">
        <v>2284</v>
      </c>
      <c r="D1187" s="16">
        <v>1998</v>
      </c>
      <c r="E1187" s="95">
        <v>10281.9</v>
      </c>
      <c r="F1187" s="95">
        <v>7378.4</v>
      </c>
      <c r="G1187" s="95">
        <v>2903.5</v>
      </c>
      <c r="H1187" s="9" t="s">
        <v>732</v>
      </c>
      <c r="I1187" s="9">
        <v>2</v>
      </c>
      <c r="J1187" s="9">
        <v>2</v>
      </c>
      <c r="K1187" s="9"/>
      <c r="L1187" s="95"/>
      <c r="M1187" s="95"/>
      <c r="N1187" s="95"/>
      <c r="O1187" s="95"/>
      <c r="P1187" s="95"/>
      <c r="Q1187" s="95">
        <f>4023848*J1187</f>
        <v>8047696</v>
      </c>
      <c r="R1187" s="95"/>
      <c r="S1187" s="95"/>
      <c r="T1187" s="95"/>
      <c r="U1187" s="95"/>
      <c r="V1187" s="95">
        <f>48*E1187</f>
        <v>493531.19999999995</v>
      </c>
      <c r="W1187" s="95"/>
      <c r="X1187" s="95">
        <f t="shared" si="266"/>
        <v>8541227.1999999993</v>
      </c>
      <c r="Y1187" s="9" t="s">
        <v>2660</v>
      </c>
      <c r="Z1187" s="16">
        <v>0</v>
      </c>
      <c r="AA1187" s="16">
        <v>0</v>
      </c>
      <c r="AB1187" s="16">
        <v>0</v>
      </c>
      <c r="AC1187" s="53">
        <f t="shared" si="267"/>
        <v>8541227.1999999993</v>
      </c>
    </row>
    <row r="1188" spans="1:30" s="7" customFormat="1" ht="93.75" customHeight="1" x14ac:dyDescent="0.25">
      <c r="A1188" s="51">
        <f>IF(OR(D1188=0,D1188=""),"",COUNTA($D$1156:D1188))</f>
        <v>23</v>
      </c>
      <c r="B1188" s="9" t="s">
        <v>2411</v>
      </c>
      <c r="C1188" s="11" t="s">
        <v>793</v>
      </c>
      <c r="D1188" s="16">
        <v>1999</v>
      </c>
      <c r="E1188" s="95">
        <v>5617.1</v>
      </c>
      <c r="F1188" s="95">
        <v>3782</v>
      </c>
      <c r="G1188" s="95">
        <v>1835.1</v>
      </c>
      <c r="H1188" s="9" t="s">
        <v>732</v>
      </c>
      <c r="I1188" s="9">
        <v>2</v>
      </c>
      <c r="J1188" s="9">
        <v>2</v>
      </c>
      <c r="K1188" s="9"/>
      <c r="L1188" s="95"/>
      <c r="M1188" s="95"/>
      <c r="N1188" s="95"/>
      <c r="O1188" s="95"/>
      <c r="P1188" s="95"/>
      <c r="Q1188" s="95">
        <f>4023848*J1188</f>
        <v>8047696</v>
      </c>
      <c r="R1188" s="95"/>
      <c r="S1188" s="95"/>
      <c r="T1188" s="95"/>
      <c r="U1188" s="95"/>
      <c r="V1188" s="95">
        <f>48*E1188</f>
        <v>269620.80000000005</v>
      </c>
      <c r="W1188" s="95"/>
      <c r="X1188" s="95">
        <f t="shared" si="266"/>
        <v>8317316.7999999998</v>
      </c>
      <c r="Y1188" s="9" t="s">
        <v>2660</v>
      </c>
      <c r="Z1188" s="16">
        <v>0</v>
      </c>
      <c r="AA1188" s="16">
        <v>0</v>
      </c>
      <c r="AB1188" s="16">
        <v>0</v>
      </c>
      <c r="AC1188" s="53">
        <f t="shared" si="267"/>
        <v>8317316.7999999998</v>
      </c>
    </row>
    <row r="1189" spans="1:30" s="7" customFormat="1" ht="93.75" customHeight="1" x14ac:dyDescent="0.25">
      <c r="A1189" s="51">
        <f>IF(OR(D1189=0,D1189=""),"",COUNTA($D$1156:D1189))</f>
        <v>24</v>
      </c>
      <c r="B1189" s="11" t="s">
        <v>2630</v>
      </c>
      <c r="C1189" s="11" t="s">
        <v>2613</v>
      </c>
      <c r="D1189" s="16">
        <v>2000</v>
      </c>
      <c r="E1189" s="95">
        <v>15161.8</v>
      </c>
      <c r="F1189" s="95">
        <v>11324.9</v>
      </c>
      <c r="G1189" s="95">
        <v>4310.1000000000004</v>
      </c>
      <c r="H1189" s="9" t="s">
        <v>732</v>
      </c>
      <c r="I1189" s="9">
        <f>J1189+K1189</f>
        <v>6</v>
      </c>
      <c r="J1189" s="9">
        <v>6</v>
      </c>
      <c r="K1189" s="9"/>
      <c r="L1189" s="95"/>
      <c r="M1189" s="95"/>
      <c r="N1189" s="95"/>
      <c r="O1189" s="95"/>
      <c r="P1189" s="95"/>
      <c r="Q1189" s="95">
        <v>8047696</v>
      </c>
      <c r="R1189" s="95"/>
      <c r="S1189" s="95"/>
      <c r="T1189" s="95"/>
      <c r="U1189" s="95"/>
      <c r="V1189" s="95">
        <v>316528.32</v>
      </c>
      <c r="W1189" s="95"/>
      <c r="X1189" s="95">
        <f t="shared" si="266"/>
        <v>8364224.3200000003</v>
      </c>
      <c r="Y1189" s="9" t="s">
        <v>2660</v>
      </c>
      <c r="Z1189" s="16">
        <v>0</v>
      </c>
      <c r="AA1189" s="16">
        <v>0</v>
      </c>
      <c r="AB1189" s="16">
        <v>0</v>
      </c>
      <c r="AC1189" s="53">
        <f t="shared" si="267"/>
        <v>8364224.3200000003</v>
      </c>
    </row>
    <row r="1190" spans="1:30" s="7" customFormat="1" ht="93.75" customHeight="1" x14ac:dyDescent="0.25">
      <c r="A1190" s="51">
        <f>IF(OR(D1190=0,D1190=""),"",COUNTA($D$1156:D1190))</f>
        <v>25</v>
      </c>
      <c r="B1190" s="11" t="s">
        <v>2633</v>
      </c>
      <c r="C1190" s="11" t="s">
        <v>2614</v>
      </c>
      <c r="D1190" s="16">
        <v>2001</v>
      </c>
      <c r="E1190" s="95">
        <v>7138.3</v>
      </c>
      <c r="F1190" s="95">
        <v>4990.8</v>
      </c>
      <c r="G1190" s="95">
        <v>2147.5</v>
      </c>
      <c r="H1190" s="9" t="s">
        <v>736</v>
      </c>
      <c r="I1190" s="9">
        <f>J1190+K1190</f>
        <v>2</v>
      </c>
      <c r="J1190" s="9">
        <v>1</v>
      </c>
      <c r="K1190" s="9">
        <v>1</v>
      </c>
      <c r="L1190" s="95"/>
      <c r="M1190" s="95"/>
      <c r="N1190" s="95"/>
      <c r="O1190" s="95"/>
      <c r="P1190" s="95"/>
      <c r="Q1190" s="95">
        <f>(4059007.25*J1190)+(4066324.58*K1190)</f>
        <v>8125331.8300000001</v>
      </c>
      <c r="R1190" s="95"/>
      <c r="S1190" s="95"/>
      <c r="T1190" s="95"/>
      <c r="U1190" s="95"/>
      <c r="V1190" s="95">
        <f>68*E1190</f>
        <v>485404.4</v>
      </c>
      <c r="W1190" s="95"/>
      <c r="X1190" s="95">
        <f t="shared" si="266"/>
        <v>8610736.2300000004</v>
      </c>
      <c r="Y1190" s="9" t="s">
        <v>2660</v>
      </c>
      <c r="Z1190" s="16">
        <v>0</v>
      </c>
      <c r="AA1190" s="16">
        <v>0</v>
      </c>
      <c r="AB1190" s="16">
        <v>0</v>
      </c>
      <c r="AC1190" s="53">
        <f t="shared" si="267"/>
        <v>8610736.2300000004</v>
      </c>
    </row>
    <row r="1191" spans="1:30" s="6" customFormat="1" ht="93.75" customHeight="1" x14ac:dyDescent="0.25">
      <c r="A1191" s="51">
        <f>IF(OR(D1191=0,D1191=""),"",COUNTA($D$1156:D1191))</f>
        <v>26</v>
      </c>
      <c r="B1191" s="9" t="s">
        <v>840</v>
      </c>
      <c r="C1191" s="11" t="s">
        <v>487</v>
      </c>
      <c r="D1191" s="16">
        <v>1971</v>
      </c>
      <c r="E1191" s="95">
        <v>3720.5</v>
      </c>
      <c r="F1191" s="95">
        <v>2719.9</v>
      </c>
      <c r="G1191" s="95">
        <v>1000.6</v>
      </c>
      <c r="H1191" s="9" t="s">
        <v>729</v>
      </c>
      <c r="I1191" s="9"/>
      <c r="J1191" s="9"/>
      <c r="K1191" s="9"/>
      <c r="L1191" s="95">
        <f>677*E1191</f>
        <v>2518778.5</v>
      </c>
      <c r="M1191" s="95">
        <f>1213*E1191</f>
        <v>4512966.5</v>
      </c>
      <c r="N1191" s="95"/>
      <c r="O1191" s="95">
        <f>863*E1191</f>
        <v>3210791.5</v>
      </c>
      <c r="P1191" s="95">
        <f>546*E1191</f>
        <v>2031393</v>
      </c>
      <c r="Q1191" s="95"/>
      <c r="R1191" s="95">
        <f>2340*E1191</f>
        <v>8705970</v>
      </c>
      <c r="S1191" s="95">
        <f>297*E1191</f>
        <v>1104988.5</v>
      </c>
      <c r="T1191" s="95">
        <f>2771*E1191</f>
        <v>10309505.5</v>
      </c>
      <c r="U1191" s="95">
        <f>111*E1191</f>
        <v>412975.5</v>
      </c>
      <c r="V1191" s="95"/>
      <c r="W1191" s="95">
        <f>(L1191+M1191+N1191+O1191+P1191+Q1191+R1191+S1191+T1191+U1191)*0.0214</f>
        <v>702077.69659999991</v>
      </c>
      <c r="X1191" s="95">
        <f t="shared" si="266"/>
        <v>33509446.696600001</v>
      </c>
      <c r="Y1191" s="9" t="s">
        <v>2660</v>
      </c>
      <c r="Z1191" s="16">
        <v>0</v>
      </c>
      <c r="AA1191" s="16">
        <v>0</v>
      </c>
      <c r="AB1191" s="16">
        <v>0</v>
      </c>
      <c r="AC1191" s="53">
        <f t="shared" si="267"/>
        <v>33509446.696600001</v>
      </c>
      <c r="AD1191" s="55"/>
    </row>
    <row r="1192" spans="1:30" s="7" customFormat="1" ht="93.75" customHeight="1" x14ac:dyDescent="0.25">
      <c r="A1192" s="51">
        <f>IF(OR(D1192=0,D1192=""),"",COUNTA($D$1156:D1192))</f>
        <v>27</v>
      </c>
      <c r="B1192" s="9" t="s">
        <v>870</v>
      </c>
      <c r="C1192" s="11" t="s">
        <v>88</v>
      </c>
      <c r="D1192" s="16">
        <v>1971</v>
      </c>
      <c r="E1192" s="95">
        <v>3198.2</v>
      </c>
      <c r="F1192" s="95">
        <v>2180.9</v>
      </c>
      <c r="G1192" s="95">
        <v>0</v>
      </c>
      <c r="H1192" s="9" t="s">
        <v>732</v>
      </c>
      <c r="I1192" s="9"/>
      <c r="J1192" s="9"/>
      <c r="K1192" s="9"/>
      <c r="L1192" s="95">
        <f>432*E1192</f>
        <v>1381622.4</v>
      </c>
      <c r="M1192" s="95">
        <f>1097*E1192</f>
        <v>3508425.4</v>
      </c>
      <c r="N1192" s="95"/>
      <c r="O1192" s="95">
        <f>398*E1192</f>
        <v>1272883.5999999999</v>
      </c>
      <c r="P1192" s="95">
        <f>670*E1192</f>
        <v>2142794</v>
      </c>
      <c r="Q1192" s="95"/>
      <c r="R1192" s="95">
        <f>1165*E1192</f>
        <v>3725903</v>
      </c>
      <c r="S1192" s="95">
        <f>100*E1192</f>
        <v>319820</v>
      </c>
      <c r="T1192" s="95">
        <f>2558*E1192</f>
        <v>8180995.5999999996</v>
      </c>
      <c r="U1192" s="95">
        <f>80*E1192</f>
        <v>255856</v>
      </c>
      <c r="V1192" s="95"/>
      <c r="W1192" s="95">
        <f>(L1192+M1192+N1192+O1192+P1192+Q1192+R1192+S1192+T1192+U1192)*0.0214</f>
        <v>444869.62</v>
      </c>
      <c r="X1192" s="95">
        <f t="shared" si="266"/>
        <v>21233169.620000001</v>
      </c>
      <c r="Y1192" s="9" t="s">
        <v>2660</v>
      </c>
      <c r="Z1192" s="16">
        <v>0</v>
      </c>
      <c r="AA1192" s="16">
        <v>0</v>
      </c>
      <c r="AB1192" s="16">
        <v>0</v>
      </c>
      <c r="AC1192" s="53">
        <f t="shared" si="267"/>
        <v>21233169.620000001</v>
      </c>
    </row>
    <row r="1193" spans="1:30" s="7" customFormat="1" ht="93.75" customHeight="1" x14ac:dyDescent="0.25">
      <c r="A1193" s="51">
        <f>IF(OR(D1193=0,D1193=""),"",COUNTA($D$1156:D1193))</f>
        <v>28</v>
      </c>
      <c r="B1193" s="9" t="s">
        <v>873</v>
      </c>
      <c r="C1193" s="11" t="s">
        <v>488</v>
      </c>
      <c r="D1193" s="16">
        <v>1971</v>
      </c>
      <c r="E1193" s="95">
        <v>5904</v>
      </c>
      <c r="F1193" s="95">
        <v>4292.3999999999996</v>
      </c>
      <c r="G1193" s="95">
        <v>1611.6</v>
      </c>
      <c r="H1193" s="9" t="s">
        <v>729</v>
      </c>
      <c r="I1193" s="9"/>
      <c r="J1193" s="9"/>
      <c r="K1193" s="9"/>
      <c r="L1193" s="95">
        <f t="shared" ref="L1193:L1200" si="268">677*E1193</f>
        <v>3997008</v>
      </c>
      <c r="M1193" s="95">
        <f t="shared" ref="M1193:M1200" si="269">1213*E1193</f>
        <v>7161552</v>
      </c>
      <c r="N1193" s="95"/>
      <c r="O1193" s="95">
        <f t="shared" ref="O1193:O1200" si="270">863*E1193</f>
        <v>5095152</v>
      </c>
      <c r="P1193" s="95">
        <f t="shared" ref="P1193:P1200" si="271">546*E1193</f>
        <v>3223584</v>
      </c>
      <c r="Q1193" s="95"/>
      <c r="R1193" s="95">
        <f>2340*E1193</f>
        <v>13815360</v>
      </c>
      <c r="S1193" s="95">
        <f>297*E1193</f>
        <v>1753488</v>
      </c>
      <c r="T1193" s="95">
        <f>2771*E1193</f>
        <v>16359984</v>
      </c>
      <c r="U1193" s="95">
        <f t="shared" ref="U1193:U1200" si="272">111*E1193</f>
        <v>655344</v>
      </c>
      <c r="V1193" s="95"/>
      <c r="W1193" s="95">
        <f>(L1193+M1193+N1193+O1193+P1193+Q1193+R1193+S1193+T1193+U1193)*0.0214</f>
        <v>1114115.5008</v>
      </c>
      <c r="X1193" s="95">
        <f t="shared" si="266"/>
        <v>53175587.500799999</v>
      </c>
      <c r="Y1193" s="9" t="s">
        <v>2660</v>
      </c>
      <c r="Z1193" s="16">
        <v>0</v>
      </c>
      <c r="AA1193" s="16">
        <v>0</v>
      </c>
      <c r="AB1193" s="16">
        <v>0</v>
      </c>
      <c r="AC1193" s="53">
        <f t="shared" si="267"/>
        <v>53175587.500799999</v>
      </c>
    </row>
    <row r="1194" spans="1:30" s="7" customFormat="1" ht="93.75" customHeight="1" x14ac:dyDescent="0.25">
      <c r="A1194" s="51">
        <f>IF(OR(D1194=0,D1194=""),"",COUNTA($D$1156:D1194))</f>
        <v>29</v>
      </c>
      <c r="B1194" s="9" t="s">
        <v>874</v>
      </c>
      <c r="C1194" s="11" t="s">
        <v>489</v>
      </c>
      <c r="D1194" s="58">
        <v>1971</v>
      </c>
      <c r="E1194" s="95">
        <v>7724.1</v>
      </c>
      <c r="F1194" s="95">
        <v>5425.4</v>
      </c>
      <c r="G1194" s="95">
        <v>2298.6999999999998</v>
      </c>
      <c r="H1194" s="9" t="s">
        <v>729</v>
      </c>
      <c r="I1194" s="9"/>
      <c r="J1194" s="9"/>
      <c r="K1194" s="9"/>
      <c r="L1194" s="95">
        <f t="shared" si="268"/>
        <v>5229215.7</v>
      </c>
      <c r="M1194" s="95">
        <f t="shared" si="269"/>
        <v>9369333.3000000007</v>
      </c>
      <c r="N1194" s="95"/>
      <c r="O1194" s="95">
        <f t="shared" si="270"/>
        <v>6665898.3000000007</v>
      </c>
      <c r="P1194" s="95">
        <f t="shared" si="271"/>
        <v>4217358.6000000006</v>
      </c>
      <c r="Q1194" s="95"/>
      <c r="R1194" s="95">
        <f>2340*E1194</f>
        <v>18074394</v>
      </c>
      <c r="S1194" s="95">
        <f>297*E1194</f>
        <v>2294057.7000000002</v>
      </c>
      <c r="T1194" s="95">
        <f>2771*E1194</f>
        <v>21403481.100000001</v>
      </c>
      <c r="U1194" s="95">
        <f t="shared" si="272"/>
        <v>857375.10000000009</v>
      </c>
      <c r="V1194" s="95"/>
      <c r="W1194" s="95">
        <f>(L1194+M1194+N1194+O1194+P1194+Q1194+R1194+S1194+T1194+U1194)*0.0214</f>
        <v>1457577.8353200001</v>
      </c>
      <c r="X1194" s="95">
        <f t="shared" si="266"/>
        <v>69568691.635320008</v>
      </c>
      <c r="Y1194" s="9" t="s">
        <v>2660</v>
      </c>
      <c r="Z1194" s="16">
        <v>0</v>
      </c>
      <c r="AA1194" s="16">
        <v>0</v>
      </c>
      <c r="AB1194" s="16">
        <v>0</v>
      </c>
      <c r="AC1194" s="53">
        <f t="shared" si="267"/>
        <v>69568691.635320008</v>
      </c>
    </row>
    <row r="1195" spans="1:30" s="7" customFormat="1" ht="93.75" customHeight="1" x14ac:dyDescent="0.25">
      <c r="A1195" s="51">
        <f>IF(OR(D1195=0,D1195=""),"",COUNTA($D$1156:D1195))</f>
        <v>30</v>
      </c>
      <c r="B1195" s="9" t="s">
        <v>842</v>
      </c>
      <c r="C1195" s="11" t="s">
        <v>528</v>
      </c>
      <c r="D1195" s="16">
        <v>1972</v>
      </c>
      <c r="E1195" s="95">
        <v>3262.5</v>
      </c>
      <c r="F1195" s="95">
        <v>2717</v>
      </c>
      <c r="G1195" s="95">
        <v>823.5</v>
      </c>
      <c r="H1195" s="9" t="s">
        <v>729</v>
      </c>
      <c r="I1195" s="9"/>
      <c r="J1195" s="9"/>
      <c r="K1195" s="9"/>
      <c r="L1195" s="95">
        <f t="shared" si="268"/>
        <v>2208712.5</v>
      </c>
      <c r="M1195" s="95">
        <f t="shared" si="269"/>
        <v>3957412.5</v>
      </c>
      <c r="N1195" s="95">
        <f>620*E1195</f>
        <v>2022750</v>
      </c>
      <c r="O1195" s="95">
        <f t="shared" si="270"/>
        <v>2815537.5</v>
      </c>
      <c r="P1195" s="95">
        <f t="shared" si="271"/>
        <v>1781325</v>
      </c>
      <c r="Q1195" s="95"/>
      <c r="R1195" s="95">
        <f>2340*E1195</f>
        <v>7634250</v>
      </c>
      <c r="S1195" s="95">
        <f>297*E1195</f>
        <v>968962.5</v>
      </c>
      <c r="T1195" s="95">
        <f>2771*E1195</f>
        <v>9040387.5</v>
      </c>
      <c r="U1195" s="95">
        <f t="shared" si="272"/>
        <v>362137.5</v>
      </c>
      <c r="V1195" s="95">
        <f>35*E1195</f>
        <v>114187.5</v>
      </c>
      <c r="W1195" s="95">
        <f>(L1195+M1195+N1195+O1195+P1195+Q1195+R1195+S1195+T1195+U1195)*0.0214</f>
        <v>658937.56499999994</v>
      </c>
      <c r="X1195" s="95">
        <f t="shared" si="266"/>
        <v>31564600.065000001</v>
      </c>
      <c r="Y1195" s="9" t="s">
        <v>2660</v>
      </c>
      <c r="Z1195" s="16">
        <v>0</v>
      </c>
      <c r="AA1195" s="16">
        <v>0</v>
      </c>
      <c r="AB1195" s="16">
        <v>0</v>
      </c>
      <c r="AC1195" s="53">
        <f t="shared" si="267"/>
        <v>31564600.065000001</v>
      </c>
    </row>
    <row r="1196" spans="1:30" s="6" customFormat="1" ht="93.75" customHeight="1" x14ac:dyDescent="0.25">
      <c r="A1196" s="51">
        <f>IF(OR(D1196=0,D1196=""),"",COUNTA($D$1156:D1196))</f>
        <v>31</v>
      </c>
      <c r="B1196" s="9" t="s">
        <v>846</v>
      </c>
      <c r="C1196" s="11" t="s">
        <v>529</v>
      </c>
      <c r="D1196" s="58">
        <v>1972</v>
      </c>
      <c r="E1196" s="95">
        <v>3685.4</v>
      </c>
      <c r="F1196" s="95">
        <v>2713.7</v>
      </c>
      <c r="G1196" s="95">
        <v>971.8</v>
      </c>
      <c r="H1196" s="9" t="s">
        <v>729</v>
      </c>
      <c r="I1196" s="9"/>
      <c r="J1196" s="9"/>
      <c r="K1196" s="9"/>
      <c r="L1196" s="95">
        <f t="shared" si="268"/>
        <v>2495015.8000000003</v>
      </c>
      <c r="M1196" s="95">
        <f t="shared" si="269"/>
        <v>4470390.2</v>
      </c>
      <c r="N1196" s="95">
        <f>620*E1196</f>
        <v>2284948</v>
      </c>
      <c r="O1196" s="95">
        <f t="shared" si="270"/>
        <v>3180500.2</v>
      </c>
      <c r="P1196" s="95">
        <f t="shared" si="271"/>
        <v>2012228.4000000001</v>
      </c>
      <c r="Q1196" s="95"/>
      <c r="R1196" s="95">
        <f>2340*E1196</f>
        <v>8623836</v>
      </c>
      <c r="S1196" s="95">
        <f>297*E1196</f>
        <v>1094563.8</v>
      </c>
      <c r="T1196" s="95">
        <f>2771*E1196</f>
        <v>10212243.4</v>
      </c>
      <c r="U1196" s="95">
        <f t="shared" si="272"/>
        <v>409079.4</v>
      </c>
      <c r="V1196" s="95">
        <f>35*E1196</f>
        <v>128989</v>
      </c>
      <c r="W1196" s="9"/>
      <c r="X1196" s="95">
        <f t="shared" si="266"/>
        <v>34911794.200000003</v>
      </c>
      <c r="Y1196" s="9" t="s">
        <v>2660</v>
      </c>
      <c r="Z1196" s="16">
        <v>0</v>
      </c>
      <c r="AA1196" s="16">
        <v>0</v>
      </c>
      <c r="AB1196" s="16">
        <v>0</v>
      </c>
      <c r="AC1196" s="53">
        <f t="shared" si="267"/>
        <v>34911794.200000003</v>
      </c>
      <c r="AD1196" s="55"/>
    </row>
    <row r="1197" spans="1:30" s="6" customFormat="1" ht="93.75" customHeight="1" x14ac:dyDescent="0.25">
      <c r="A1197" s="51">
        <f>IF(OR(D1197=0,D1197=""),"",COUNTA($D$1156:D1197))</f>
        <v>32</v>
      </c>
      <c r="B1197" s="9" t="s">
        <v>847</v>
      </c>
      <c r="C1197" s="11" t="s">
        <v>20</v>
      </c>
      <c r="D1197" s="58">
        <v>1972</v>
      </c>
      <c r="E1197" s="59">
        <v>5915.7</v>
      </c>
      <c r="F1197" s="59">
        <v>4420.3</v>
      </c>
      <c r="G1197" s="95">
        <v>0</v>
      </c>
      <c r="H1197" s="9" t="s">
        <v>729</v>
      </c>
      <c r="I1197" s="9"/>
      <c r="J1197" s="9"/>
      <c r="K1197" s="9"/>
      <c r="L1197" s="95">
        <f t="shared" si="268"/>
        <v>4004928.9</v>
      </c>
      <c r="M1197" s="95">
        <f t="shared" si="269"/>
        <v>7175744.0999999996</v>
      </c>
      <c r="N1197" s="95"/>
      <c r="O1197" s="95">
        <f t="shared" si="270"/>
        <v>5105249.0999999996</v>
      </c>
      <c r="P1197" s="95">
        <f t="shared" si="271"/>
        <v>3229972.1999999997</v>
      </c>
      <c r="Q1197" s="95"/>
      <c r="R1197" s="95"/>
      <c r="S1197" s="95"/>
      <c r="T1197" s="95"/>
      <c r="U1197" s="95">
        <f t="shared" si="272"/>
        <v>656642.69999999995</v>
      </c>
      <c r="V1197" s="95"/>
      <c r="W1197" s="95">
        <f>(L1197+M1197+N1197+O1197+P1197+Q1197+R1197+S1197+T1197+U1197)*0.0214</f>
        <v>431692.29180000001</v>
      </c>
      <c r="X1197" s="95">
        <f t="shared" si="266"/>
        <v>20604229.2918</v>
      </c>
      <c r="Y1197" s="9" t="s">
        <v>2660</v>
      </c>
      <c r="Z1197" s="16">
        <v>0</v>
      </c>
      <c r="AA1197" s="16">
        <v>0</v>
      </c>
      <c r="AB1197" s="16">
        <v>0</v>
      </c>
      <c r="AC1197" s="53">
        <f t="shared" si="267"/>
        <v>20604229.2918</v>
      </c>
      <c r="AD1197" s="55"/>
    </row>
    <row r="1198" spans="1:30" s="6" customFormat="1" ht="93.75" customHeight="1" x14ac:dyDescent="0.25">
      <c r="A1198" s="51">
        <f>IF(OR(D1198=0,D1198=""),"",COUNTA($D$1156:D1198))</f>
        <v>33</v>
      </c>
      <c r="B1198" s="9" t="s">
        <v>848</v>
      </c>
      <c r="C1198" s="11" t="s">
        <v>21</v>
      </c>
      <c r="D1198" s="58">
        <v>1972</v>
      </c>
      <c r="E1198" s="59">
        <v>6036.1</v>
      </c>
      <c r="F1198" s="59">
        <v>4361.18</v>
      </c>
      <c r="G1198" s="95">
        <v>1508.3</v>
      </c>
      <c r="H1198" s="9" t="s">
        <v>729</v>
      </c>
      <c r="I1198" s="9"/>
      <c r="J1198" s="9"/>
      <c r="K1198" s="9"/>
      <c r="L1198" s="95">
        <f t="shared" si="268"/>
        <v>4086439.7</v>
      </c>
      <c r="M1198" s="95">
        <f t="shared" si="269"/>
        <v>7321789.3000000007</v>
      </c>
      <c r="N1198" s="95"/>
      <c r="O1198" s="95">
        <f t="shared" si="270"/>
        <v>5209154.3000000007</v>
      </c>
      <c r="P1198" s="95">
        <f t="shared" si="271"/>
        <v>3295710.6</v>
      </c>
      <c r="Q1198" s="95"/>
      <c r="R1198" s="95"/>
      <c r="S1198" s="95">
        <f>297*E1198</f>
        <v>1792721.7000000002</v>
      </c>
      <c r="T1198" s="95"/>
      <c r="U1198" s="95">
        <f t="shared" si="272"/>
        <v>670007.10000000009</v>
      </c>
      <c r="V1198" s="95"/>
      <c r="W1198" s="9"/>
      <c r="X1198" s="95">
        <f t="shared" si="266"/>
        <v>22375822.700000003</v>
      </c>
      <c r="Y1198" s="9" t="s">
        <v>2660</v>
      </c>
      <c r="Z1198" s="16">
        <v>0</v>
      </c>
      <c r="AA1198" s="16">
        <v>0</v>
      </c>
      <c r="AB1198" s="16">
        <v>0</v>
      </c>
      <c r="AC1198" s="53">
        <f t="shared" si="267"/>
        <v>22375822.700000003</v>
      </c>
      <c r="AD1198" s="55"/>
    </row>
    <row r="1199" spans="1:30" s="6" customFormat="1" ht="93.75" customHeight="1" x14ac:dyDescent="0.25">
      <c r="A1199" s="51">
        <f>IF(OR(D1199=0,D1199=""),"",COUNTA($D$1156:D1199))</f>
        <v>34</v>
      </c>
      <c r="B1199" s="9" t="s">
        <v>864</v>
      </c>
      <c r="C1199" s="11" t="s">
        <v>530</v>
      </c>
      <c r="D1199" s="58">
        <v>1972</v>
      </c>
      <c r="E1199" s="95">
        <v>5990.4</v>
      </c>
      <c r="F1199" s="95">
        <v>4198.55</v>
      </c>
      <c r="G1199" s="95">
        <v>1794.5</v>
      </c>
      <c r="H1199" s="9" t="s">
        <v>729</v>
      </c>
      <c r="I1199" s="9"/>
      <c r="J1199" s="9"/>
      <c r="K1199" s="9"/>
      <c r="L1199" s="95">
        <f t="shared" si="268"/>
        <v>4055500.7999999998</v>
      </c>
      <c r="M1199" s="95">
        <f t="shared" si="269"/>
        <v>7266355.1999999993</v>
      </c>
      <c r="N1199" s="95"/>
      <c r="O1199" s="95">
        <f t="shared" si="270"/>
        <v>5169715.1999999993</v>
      </c>
      <c r="P1199" s="95">
        <f t="shared" si="271"/>
        <v>3270758.3999999999</v>
      </c>
      <c r="Q1199" s="95"/>
      <c r="R1199" s="95">
        <f>2340*E1199</f>
        <v>14017536</v>
      </c>
      <c r="S1199" s="95">
        <f>297*E1199</f>
        <v>1779148.7999999998</v>
      </c>
      <c r="T1199" s="95">
        <f>2771*E1199</f>
        <v>16599398.399999999</v>
      </c>
      <c r="U1199" s="95">
        <f t="shared" si="272"/>
        <v>664934.39999999991</v>
      </c>
      <c r="V1199" s="95"/>
      <c r="W1199" s="95">
        <f>(L1199+M1199+N1199+O1199+P1199+Q1199+R1199+S1199+T1199+U1199)*0.0214</f>
        <v>1130419.6300799998</v>
      </c>
      <c r="X1199" s="95">
        <f t="shared" si="266"/>
        <v>53953766.830079988</v>
      </c>
      <c r="Y1199" s="9" t="s">
        <v>2660</v>
      </c>
      <c r="Z1199" s="16">
        <v>0</v>
      </c>
      <c r="AA1199" s="16">
        <v>0</v>
      </c>
      <c r="AB1199" s="16">
        <v>0</v>
      </c>
      <c r="AC1199" s="53">
        <f t="shared" si="267"/>
        <v>53953766.830079988</v>
      </c>
      <c r="AD1199" s="55"/>
    </row>
    <row r="1200" spans="1:30" s="6" customFormat="1" ht="93.75" customHeight="1" x14ac:dyDescent="0.25">
      <c r="A1200" s="51">
        <f>IF(OR(D1200=0,D1200=""),"",COUNTA($D$1156:D1200))</f>
        <v>35</v>
      </c>
      <c r="B1200" s="9" t="s">
        <v>865</v>
      </c>
      <c r="C1200" s="11" t="s">
        <v>531</v>
      </c>
      <c r="D1200" s="58">
        <v>1972</v>
      </c>
      <c r="E1200" s="95">
        <v>5890.04</v>
      </c>
      <c r="F1200" s="95">
        <v>4370.9399999999996</v>
      </c>
      <c r="G1200" s="95">
        <v>1519.1</v>
      </c>
      <c r="H1200" s="9" t="s">
        <v>729</v>
      </c>
      <c r="I1200" s="9"/>
      <c r="J1200" s="9"/>
      <c r="K1200" s="9"/>
      <c r="L1200" s="95">
        <f t="shared" si="268"/>
        <v>3987557.08</v>
      </c>
      <c r="M1200" s="95">
        <f t="shared" si="269"/>
        <v>7144618.5199999996</v>
      </c>
      <c r="N1200" s="95"/>
      <c r="O1200" s="95">
        <f t="shared" si="270"/>
        <v>5083104.5199999996</v>
      </c>
      <c r="P1200" s="95">
        <f t="shared" si="271"/>
        <v>3215961.84</v>
      </c>
      <c r="Q1200" s="95"/>
      <c r="R1200" s="95">
        <f>2340*E1200</f>
        <v>13782693.6</v>
      </c>
      <c r="S1200" s="95">
        <f>297*E1200</f>
        <v>1749341.88</v>
      </c>
      <c r="T1200" s="95">
        <f>2771*E1200</f>
        <v>16321300.84</v>
      </c>
      <c r="U1200" s="95">
        <f t="shared" si="272"/>
        <v>653794.43999999994</v>
      </c>
      <c r="V1200" s="95"/>
      <c r="W1200" s="95">
        <f>(L1200+M1200+N1200+O1200+P1200+Q1200+R1200+S1200+T1200+U1200)*0.0214</f>
        <v>1111481.1762079999</v>
      </c>
      <c r="X1200" s="95">
        <f t="shared" si="266"/>
        <v>53049853.896207996</v>
      </c>
      <c r="Y1200" s="9" t="s">
        <v>2660</v>
      </c>
      <c r="Z1200" s="16">
        <v>0</v>
      </c>
      <c r="AA1200" s="16">
        <v>0</v>
      </c>
      <c r="AB1200" s="16">
        <v>0</v>
      </c>
      <c r="AC1200" s="53">
        <f t="shared" si="267"/>
        <v>53049853.896207996</v>
      </c>
      <c r="AD1200" s="55"/>
    </row>
    <row r="1201" spans="1:30" s="6" customFormat="1" ht="93.75" customHeight="1" x14ac:dyDescent="0.25">
      <c r="A1201" s="51">
        <f>IF(OR(D1201=0,D1201=""),"",COUNTA($D$1156:D1201))</f>
        <v>36</v>
      </c>
      <c r="B1201" s="9" t="s">
        <v>876</v>
      </c>
      <c r="C1201" s="11" t="s">
        <v>532</v>
      </c>
      <c r="D1201" s="9">
        <v>1971</v>
      </c>
      <c r="E1201" s="95">
        <v>8500.9</v>
      </c>
      <c r="F1201" s="59">
        <v>4483.3999999999996</v>
      </c>
      <c r="G1201" s="95">
        <v>4017.5</v>
      </c>
      <c r="H1201" s="68" t="s">
        <v>730</v>
      </c>
      <c r="I1201" s="9"/>
      <c r="J1201" s="9"/>
      <c r="K1201" s="9"/>
      <c r="L1201" s="95">
        <f>432*E1201</f>
        <v>3672388.8</v>
      </c>
      <c r="M1201" s="95">
        <f>1097*E1201</f>
        <v>9325487.2999999989</v>
      </c>
      <c r="N1201" s="95"/>
      <c r="O1201" s="95">
        <f>398*E1201</f>
        <v>3383358.1999999997</v>
      </c>
      <c r="P1201" s="95">
        <f>670*E1201</f>
        <v>5695603</v>
      </c>
      <c r="Q1201" s="95"/>
      <c r="R1201" s="95">
        <f>1165*E1201</f>
        <v>9903548.5</v>
      </c>
      <c r="S1201" s="95">
        <f>100*E1201</f>
        <v>850090</v>
      </c>
      <c r="T1201" s="95">
        <f>2558*E1201</f>
        <v>21745302.199999999</v>
      </c>
      <c r="U1201" s="95">
        <f>80*E1201</f>
        <v>680072</v>
      </c>
      <c r="V1201" s="95"/>
      <c r="W1201" s="95">
        <f>(L1201+M1201+N1201+O1201+P1201+Q1201+R1201+S1201+T1201+U1201)*0.0214</f>
        <v>1182475.19</v>
      </c>
      <c r="X1201" s="95">
        <f t="shared" si="266"/>
        <v>56438325.189999998</v>
      </c>
      <c r="Y1201" s="9" t="s">
        <v>2660</v>
      </c>
      <c r="Z1201" s="16">
        <v>0</v>
      </c>
      <c r="AA1201" s="16">
        <v>0</v>
      </c>
      <c r="AB1201" s="16">
        <v>0</v>
      </c>
      <c r="AC1201" s="53">
        <f t="shared" si="267"/>
        <v>56438325.189999998</v>
      </c>
      <c r="AD1201" s="55"/>
    </row>
    <row r="1202" spans="1:30" s="6" customFormat="1" ht="93.75" customHeight="1" x14ac:dyDescent="0.25">
      <c r="A1202" s="51">
        <f>IF(OR(D1202=0,D1202=""),"",COUNTA($D$1156:D1202))</f>
        <v>37</v>
      </c>
      <c r="B1202" s="9" t="s">
        <v>883</v>
      </c>
      <c r="C1202" s="11" t="s">
        <v>533</v>
      </c>
      <c r="D1202" s="58">
        <v>1972</v>
      </c>
      <c r="E1202" s="95">
        <v>5707.3</v>
      </c>
      <c r="F1202" s="95">
        <v>5558.2</v>
      </c>
      <c r="G1202" s="95">
        <v>1859</v>
      </c>
      <c r="H1202" s="9" t="s">
        <v>729</v>
      </c>
      <c r="I1202" s="9"/>
      <c r="J1202" s="9"/>
      <c r="K1202" s="9"/>
      <c r="L1202" s="95">
        <f>677*E1202</f>
        <v>3863842.1</v>
      </c>
      <c r="M1202" s="95">
        <f>1213*E1202</f>
        <v>6922954.9000000004</v>
      </c>
      <c r="N1202" s="95">
        <f>620*E1202</f>
        <v>3538526</v>
      </c>
      <c r="O1202" s="95">
        <f>863*E1202</f>
        <v>4925399.9000000004</v>
      </c>
      <c r="P1202" s="95">
        <f>546*E1202</f>
        <v>3116185.8000000003</v>
      </c>
      <c r="Q1202" s="95"/>
      <c r="R1202" s="95">
        <f t="shared" ref="R1202:R1207" si="273">2340*E1202</f>
        <v>13355082</v>
      </c>
      <c r="S1202" s="95">
        <f>297*E1202</f>
        <v>1695068.1</v>
      </c>
      <c r="T1202" s="95">
        <f>2771*E1202</f>
        <v>15814928.300000001</v>
      </c>
      <c r="U1202" s="95">
        <f>111*E1202</f>
        <v>633510.30000000005</v>
      </c>
      <c r="V1202" s="95">
        <f>35*E1202</f>
        <v>199755.5</v>
      </c>
      <c r="W1202" s="95">
        <f>(L1202+M1202+N1202+O1202+P1202+Q1202+R1202+S1202+T1202+U1202)*0.0214</f>
        <v>1152721.64436</v>
      </c>
      <c r="X1202" s="95">
        <f t="shared" si="266"/>
        <v>55217974.544360004</v>
      </c>
      <c r="Y1202" s="9" t="s">
        <v>2660</v>
      </c>
      <c r="Z1202" s="16">
        <v>0</v>
      </c>
      <c r="AA1202" s="16">
        <v>0</v>
      </c>
      <c r="AB1202" s="16">
        <v>0</v>
      </c>
      <c r="AC1202" s="53">
        <f t="shared" si="267"/>
        <v>55217974.544360004</v>
      </c>
      <c r="AD1202" s="55"/>
    </row>
    <row r="1203" spans="1:30" s="6" customFormat="1" ht="93.75" customHeight="1" x14ac:dyDescent="0.25">
      <c r="A1203" s="51">
        <f>IF(OR(D1203=0,D1203=""),"",COUNTA($D$1156:D1203))</f>
        <v>38</v>
      </c>
      <c r="B1203" s="9" t="s">
        <v>849</v>
      </c>
      <c r="C1203" s="11" t="s">
        <v>581</v>
      </c>
      <c r="D1203" s="9">
        <v>1975</v>
      </c>
      <c r="E1203" s="95">
        <v>7790.82</v>
      </c>
      <c r="F1203" s="95">
        <v>5613.92</v>
      </c>
      <c r="G1203" s="95">
        <v>2176.8999999999996</v>
      </c>
      <c r="H1203" s="9" t="s">
        <v>729</v>
      </c>
      <c r="I1203" s="9"/>
      <c r="J1203" s="9"/>
      <c r="K1203" s="9"/>
      <c r="L1203" s="95"/>
      <c r="M1203" s="95"/>
      <c r="N1203" s="95"/>
      <c r="O1203" s="95"/>
      <c r="P1203" s="95"/>
      <c r="Q1203" s="95"/>
      <c r="R1203" s="95">
        <f t="shared" si="273"/>
        <v>18230518.800000001</v>
      </c>
      <c r="S1203" s="95"/>
      <c r="T1203" s="95"/>
      <c r="U1203" s="95"/>
      <c r="V1203" s="95"/>
      <c r="W1203" s="95"/>
      <c r="X1203" s="95">
        <f t="shared" si="266"/>
        <v>18230518.800000001</v>
      </c>
      <c r="Y1203" s="9" t="s">
        <v>2660</v>
      </c>
      <c r="Z1203" s="16">
        <v>0</v>
      </c>
      <c r="AA1203" s="16">
        <v>0</v>
      </c>
      <c r="AB1203" s="16">
        <v>0</v>
      </c>
      <c r="AC1203" s="53">
        <f t="shared" si="267"/>
        <v>18230518.800000001</v>
      </c>
      <c r="AD1203" s="55"/>
    </row>
    <row r="1204" spans="1:30" s="6" customFormat="1" ht="93.75" customHeight="1" x14ac:dyDescent="0.25">
      <c r="A1204" s="51">
        <f>IF(OR(D1204=0,D1204=""),"",COUNTA($D$1156:D1204))</f>
        <v>39</v>
      </c>
      <c r="B1204" s="9" t="s">
        <v>850</v>
      </c>
      <c r="C1204" s="11" t="s">
        <v>582</v>
      </c>
      <c r="D1204" s="16">
        <v>1973</v>
      </c>
      <c r="E1204" s="95">
        <v>4527.1000000000004</v>
      </c>
      <c r="F1204" s="95">
        <v>4369</v>
      </c>
      <c r="G1204" s="95">
        <v>1526.7</v>
      </c>
      <c r="H1204" s="9" t="s">
        <v>729</v>
      </c>
      <c r="I1204" s="9"/>
      <c r="J1204" s="9"/>
      <c r="K1204" s="9"/>
      <c r="L1204" s="95"/>
      <c r="M1204" s="95"/>
      <c r="N1204" s="95"/>
      <c r="O1204" s="95"/>
      <c r="P1204" s="95"/>
      <c r="Q1204" s="95"/>
      <c r="R1204" s="95">
        <f t="shared" si="273"/>
        <v>10593414</v>
      </c>
      <c r="S1204" s="95"/>
      <c r="T1204" s="95"/>
      <c r="U1204" s="95"/>
      <c r="V1204" s="95"/>
      <c r="W1204" s="9"/>
      <c r="X1204" s="95">
        <f t="shared" si="266"/>
        <v>10593414</v>
      </c>
      <c r="Y1204" s="9" t="s">
        <v>2660</v>
      </c>
      <c r="Z1204" s="16">
        <v>0</v>
      </c>
      <c r="AA1204" s="16">
        <v>0</v>
      </c>
      <c r="AB1204" s="16">
        <v>0</v>
      </c>
      <c r="AC1204" s="53">
        <f t="shared" si="267"/>
        <v>10593414</v>
      </c>
      <c r="AD1204" s="55"/>
    </row>
    <row r="1205" spans="1:30" s="6" customFormat="1" ht="93.75" customHeight="1" x14ac:dyDescent="0.25">
      <c r="A1205" s="51">
        <f>IF(OR(D1205=0,D1205=""),"",COUNTA($D$1156:D1205))</f>
        <v>40</v>
      </c>
      <c r="B1205" s="9" t="s">
        <v>851</v>
      </c>
      <c r="C1205" s="11" t="s">
        <v>583</v>
      </c>
      <c r="D1205" s="16">
        <v>1973</v>
      </c>
      <c r="E1205" s="95">
        <v>3667.6</v>
      </c>
      <c r="F1205" s="95">
        <v>2696.1</v>
      </c>
      <c r="G1205" s="95">
        <v>971.5</v>
      </c>
      <c r="H1205" s="9" t="s">
        <v>729</v>
      </c>
      <c r="I1205" s="9"/>
      <c r="J1205" s="9"/>
      <c r="K1205" s="9"/>
      <c r="L1205" s="95"/>
      <c r="M1205" s="95"/>
      <c r="N1205" s="95"/>
      <c r="O1205" s="95"/>
      <c r="P1205" s="95"/>
      <c r="Q1205" s="95"/>
      <c r="R1205" s="95">
        <f t="shared" si="273"/>
        <v>8582184</v>
      </c>
      <c r="S1205" s="95"/>
      <c r="T1205" s="95"/>
      <c r="U1205" s="95"/>
      <c r="V1205" s="95"/>
      <c r="W1205" s="9"/>
      <c r="X1205" s="95">
        <f t="shared" si="266"/>
        <v>8582184</v>
      </c>
      <c r="Y1205" s="9" t="s">
        <v>2660</v>
      </c>
      <c r="Z1205" s="16">
        <v>0</v>
      </c>
      <c r="AA1205" s="16">
        <v>0</v>
      </c>
      <c r="AB1205" s="16">
        <v>0</v>
      </c>
      <c r="AC1205" s="53">
        <f t="shared" si="267"/>
        <v>8582184</v>
      </c>
      <c r="AD1205" s="55"/>
    </row>
    <row r="1206" spans="1:30" s="7" customFormat="1" ht="93.75" customHeight="1" x14ac:dyDescent="0.25">
      <c r="A1206" s="51">
        <f>IF(OR(D1206=0,D1206=""),"",COUNTA($D$1156:D1206))</f>
        <v>41</v>
      </c>
      <c r="B1206" s="9" t="s">
        <v>866</v>
      </c>
      <c r="C1206" s="11" t="s">
        <v>584</v>
      </c>
      <c r="D1206" s="16">
        <v>1973</v>
      </c>
      <c r="E1206" s="95">
        <v>5930.6</v>
      </c>
      <c r="F1206" s="95">
        <v>4222.21</v>
      </c>
      <c r="G1206" s="95">
        <v>1708.4</v>
      </c>
      <c r="H1206" s="9" t="s">
        <v>729</v>
      </c>
      <c r="I1206" s="9"/>
      <c r="J1206" s="9"/>
      <c r="K1206" s="9"/>
      <c r="L1206" s="95"/>
      <c r="M1206" s="95"/>
      <c r="N1206" s="95"/>
      <c r="O1206" s="95"/>
      <c r="P1206" s="95"/>
      <c r="Q1206" s="95"/>
      <c r="R1206" s="95">
        <f t="shared" si="273"/>
        <v>13877604</v>
      </c>
      <c r="S1206" s="95"/>
      <c r="T1206" s="95"/>
      <c r="U1206" s="95"/>
      <c r="V1206" s="95"/>
      <c r="W1206" s="95"/>
      <c r="X1206" s="95">
        <f t="shared" si="266"/>
        <v>13877604</v>
      </c>
      <c r="Y1206" s="9" t="s">
        <v>2660</v>
      </c>
      <c r="Z1206" s="16">
        <v>0</v>
      </c>
      <c r="AA1206" s="16">
        <v>0</v>
      </c>
      <c r="AB1206" s="16">
        <v>0</v>
      </c>
      <c r="AC1206" s="53">
        <f t="shared" si="267"/>
        <v>13877604</v>
      </c>
    </row>
    <row r="1207" spans="1:30" s="6" customFormat="1" ht="93.75" customHeight="1" x14ac:dyDescent="0.25">
      <c r="A1207" s="51">
        <f>IF(OR(D1207=0,D1207=""),"",COUNTA($D$1156:D1207))</f>
        <v>42</v>
      </c>
      <c r="B1207" s="9" t="s">
        <v>867</v>
      </c>
      <c r="C1207" s="11" t="s">
        <v>585</v>
      </c>
      <c r="D1207" s="16">
        <v>1973</v>
      </c>
      <c r="E1207" s="95">
        <v>4251.6000000000004</v>
      </c>
      <c r="F1207" s="95">
        <v>2606.3000000000002</v>
      </c>
      <c r="G1207" s="95">
        <v>1645.3</v>
      </c>
      <c r="H1207" s="9" t="s">
        <v>729</v>
      </c>
      <c r="I1207" s="9"/>
      <c r="J1207" s="9"/>
      <c r="K1207" s="9"/>
      <c r="L1207" s="95"/>
      <c r="M1207" s="95"/>
      <c r="N1207" s="95"/>
      <c r="O1207" s="95"/>
      <c r="P1207" s="95"/>
      <c r="Q1207" s="95"/>
      <c r="R1207" s="95">
        <f t="shared" si="273"/>
        <v>9948744</v>
      </c>
      <c r="S1207" s="95"/>
      <c r="T1207" s="95"/>
      <c r="U1207" s="95"/>
      <c r="V1207" s="95"/>
      <c r="W1207" s="95"/>
      <c r="X1207" s="95">
        <f t="shared" si="266"/>
        <v>9948744</v>
      </c>
      <c r="Y1207" s="9" t="s">
        <v>2660</v>
      </c>
      <c r="Z1207" s="16">
        <v>0</v>
      </c>
      <c r="AA1207" s="16">
        <v>0</v>
      </c>
      <c r="AB1207" s="16">
        <v>0</v>
      </c>
      <c r="AC1207" s="53">
        <f t="shared" si="267"/>
        <v>9948744</v>
      </c>
      <c r="AD1207" s="55"/>
    </row>
    <row r="1208" spans="1:30" s="6" customFormat="1" ht="93.75" customHeight="1" x14ac:dyDescent="0.25">
      <c r="A1208" s="51">
        <f>IF(OR(D1208=0,D1208=""),"",COUNTA($D$1156:D1208))</f>
        <v>43</v>
      </c>
      <c r="B1208" s="9" t="s">
        <v>871</v>
      </c>
      <c r="C1208" s="11" t="s">
        <v>89</v>
      </c>
      <c r="D1208" s="16">
        <v>1973</v>
      </c>
      <c r="E1208" s="95">
        <v>3334.2</v>
      </c>
      <c r="F1208" s="95">
        <v>2308.5</v>
      </c>
      <c r="G1208" s="95">
        <v>0</v>
      </c>
      <c r="H1208" s="9" t="s">
        <v>732</v>
      </c>
      <c r="I1208" s="9"/>
      <c r="J1208" s="9"/>
      <c r="K1208" s="9"/>
      <c r="L1208" s="95"/>
      <c r="M1208" s="95"/>
      <c r="N1208" s="95"/>
      <c r="O1208" s="95"/>
      <c r="P1208" s="95"/>
      <c r="Q1208" s="95"/>
      <c r="R1208" s="95">
        <f>1165*E1208</f>
        <v>3884343</v>
      </c>
      <c r="S1208" s="95"/>
      <c r="T1208" s="95"/>
      <c r="U1208" s="95"/>
      <c r="V1208" s="95"/>
      <c r="W1208" s="95"/>
      <c r="X1208" s="95">
        <f t="shared" si="266"/>
        <v>3884343</v>
      </c>
      <c r="Y1208" s="9" t="s">
        <v>2660</v>
      </c>
      <c r="Z1208" s="16">
        <v>0</v>
      </c>
      <c r="AA1208" s="16">
        <v>0</v>
      </c>
      <c r="AB1208" s="16">
        <v>0</v>
      </c>
      <c r="AC1208" s="53">
        <f t="shared" si="267"/>
        <v>3884343</v>
      </c>
      <c r="AD1208" s="55"/>
    </row>
    <row r="1209" spans="1:30" s="6" customFormat="1" ht="93.75" customHeight="1" x14ac:dyDescent="0.25">
      <c r="A1209" s="51">
        <f>IF(OR(D1209=0,D1209=""),"",COUNTA($D$1156:D1209))</f>
        <v>44</v>
      </c>
      <c r="B1209" s="9" t="s">
        <v>882</v>
      </c>
      <c r="C1209" s="11" t="s">
        <v>69</v>
      </c>
      <c r="D1209" s="16">
        <v>1973</v>
      </c>
      <c r="E1209" s="95">
        <v>4568</v>
      </c>
      <c r="F1209" s="95">
        <v>2063.1</v>
      </c>
      <c r="G1209" s="95">
        <v>247.8</v>
      </c>
      <c r="H1209" s="9" t="s">
        <v>732</v>
      </c>
      <c r="I1209" s="9"/>
      <c r="J1209" s="9"/>
      <c r="K1209" s="9"/>
      <c r="L1209" s="95"/>
      <c r="M1209" s="95"/>
      <c r="N1209" s="95"/>
      <c r="O1209" s="95"/>
      <c r="P1209" s="95"/>
      <c r="Q1209" s="95"/>
      <c r="R1209" s="95">
        <f>1165*E1209</f>
        <v>5321720</v>
      </c>
      <c r="S1209" s="95"/>
      <c r="T1209" s="95"/>
      <c r="U1209" s="95"/>
      <c r="V1209" s="95"/>
      <c r="W1209" s="95"/>
      <c r="X1209" s="95">
        <f t="shared" si="266"/>
        <v>5321720</v>
      </c>
      <c r="Y1209" s="9" t="s">
        <v>2660</v>
      </c>
      <c r="Z1209" s="16">
        <v>0</v>
      </c>
      <c r="AA1209" s="16">
        <v>0</v>
      </c>
      <c r="AB1209" s="16">
        <v>0</v>
      </c>
      <c r="AC1209" s="53">
        <f t="shared" si="267"/>
        <v>5321720</v>
      </c>
      <c r="AD1209" s="55"/>
    </row>
    <row r="1210" spans="1:30" s="7" customFormat="1" ht="93.75" customHeight="1" x14ac:dyDescent="0.25">
      <c r="A1210" s="51">
        <f>IF(OR(D1210=0,D1210=""),"",COUNTA($D$1156:D1210))</f>
        <v>45</v>
      </c>
      <c r="B1210" s="9" t="s">
        <v>884</v>
      </c>
      <c r="C1210" s="11" t="s">
        <v>586</v>
      </c>
      <c r="D1210" s="16">
        <v>1973</v>
      </c>
      <c r="E1210" s="95">
        <v>3237.6</v>
      </c>
      <c r="F1210" s="95">
        <v>2698</v>
      </c>
      <c r="G1210" s="95">
        <v>539.6</v>
      </c>
      <c r="H1210" s="9" t="s">
        <v>729</v>
      </c>
      <c r="I1210" s="9"/>
      <c r="J1210" s="9"/>
      <c r="K1210" s="9"/>
      <c r="L1210" s="95"/>
      <c r="M1210" s="95"/>
      <c r="N1210" s="95"/>
      <c r="O1210" s="95"/>
      <c r="P1210" s="95"/>
      <c r="Q1210" s="95"/>
      <c r="R1210" s="95">
        <f t="shared" ref="R1210:R1222" si="274">2340*E1210</f>
        <v>7575984</v>
      </c>
      <c r="S1210" s="95"/>
      <c r="T1210" s="95"/>
      <c r="U1210" s="95"/>
      <c r="V1210" s="95"/>
      <c r="W1210" s="95"/>
      <c r="X1210" s="95">
        <f t="shared" si="266"/>
        <v>7575984</v>
      </c>
      <c r="Y1210" s="9" t="s">
        <v>2660</v>
      </c>
      <c r="Z1210" s="16">
        <v>0</v>
      </c>
      <c r="AA1210" s="16">
        <v>0</v>
      </c>
      <c r="AB1210" s="16">
        <v>0</v>
      </c>
      <c r="AC1210" s="53">
        <f t="shared" si="267"/>
        <v>7575984</v>
      </c>
    </row>
    <row r="1211" spans="1:30" s="6" customFormat="1" ht="93.75" customHeight="1" x14ac:dyDescent="0.25">
      <c r="A1211" s="51">
        <f>IF(OR(D1211=0,D1211=""),"",COUNTA($D$1156:D1211))</f>
        <v>46</v>
      </c>
      <c r="B1211" s="9" t="s">
        <v>885</v>
      </c>
      <c r="C1211" s="11" t="s">
        <v>587</v>
      </c>
      <c r="D1211" s="16">
        <v>1973</v>
      </c>
      <c r="E1211" s="95">
        <v>7773.65</v>
      </c>
      <c r="F1211" s="95">
        <v>5596.65</v>
      </c>
      <c r="G1211" s="95">
        <v>2177</v>
      </c>
      <c r="H1211" s="9" t="s">
        <v>729</v>
      </c>
      <c r="I1211" s="9"/>
      <c r="J1211" s="9"/>
      <c r="K1211" s="9"/>
      <c r="L1211" s="95"/>
      <c r="M1211" s="95"/>
      <c r="N1211" s="95"/>
      <c r="O1211" s="95"/>
      <c r="P1211" s="95"/>
      <c r="Q1211" s="95"/>
      <c r="R1211" s="95">
        <f t="shared" si="274"/>
        <v>18190341</v>
      </c>
      <c r="S1211" s="95"/>
      <c r="T1211" s="95"/>
      <c r="U1211" s="95"/>
      <c r="V1211" s="95"/>
      <c r="W1211" s="95"/>
      <c r="X1211" s="95">
        <f t="shared" si="266"/>
        <v>18190341</v>
      </c>
      <c r="Y1211" s="9" t="s">
        <v>2660</v>
      </c>
      <c r="Z1211" s="16">
        <v>0</v>
      </c>
      <c r="AA1211" s="16">
        <v>0</v>
      </c>
      <c r="AB1211" s="16">
        <v>0</v>
      </c>
      <c r="AC1211" s="53">
        <f t="shared" si="267"/>
        <v>18190341</v>
      </c>
      <c r="AD1211" s="55"/>
    </row>
    <row r="1212" spans="1:30" s="6" customFormat="1" ht="93.75" customHeight="1" x14ac:dyDescent="0.25">
      <c r="A1212" s="51">
        <f>IF(OR(D1212=0,D1212=""),"",COUNTA($D$1156:D1212))</f>
        <v>47</v>
      </c>
      <c r="B1212" s="9" t="s">
        <v>2412</v>
      </c>
      <c r="C1212" s="11" t="s">
        <v>643</v>
      </c>
      <c r="D1212" s="16">
        <v>1974</v>
      </c>
      <c r="E1212" s="95">
        <v>3684</v>
      </c>
      <c r="F1212" s="95">
        <v>2615</v>
      </c>
      <c r="G1212" s="95">
        <v>1069</v>
      </c>
      <c r="H1212" s="9" t="s">
        <v>729</v>
      </c>
      <c r="I1212" s="9"/>
      <c r="J1212" s="9"/>
      <c r="K1212" s="9"/>
      <c r="L1212" s="95"/>
      <c r="M1212" s="95"/>
      <c r="N1212" s="95"/>
      <c r="O1212" s="95"/>
      <c r="P1212" s="95"/>
      <c r="Q1212" s="95"/>
      <c r="R1212" s="95">
        <f t="shared" si="274"/>
        <v>8620560</v>
      </c>
      <c r="S1212" s="95"/>
      <c r="T1212" s="95"/>
      <c r="U1212" s="95"/>
      <c r="V1212" s="95"/>
      <c r="W1212" s="95"/>
      <c r="X1212" s="95">
        <f t="shared" si="266"/>
        <v>8620560</v>
      </c>
      <c r="Y1212" s="9" t="s">
        <v>2660</v>
      </c>
      <c r="Z1212" s="16">
        <v>0</v>
      </c>
      <c r="AA1212" s="16">
        <v>0</v>
      </c>
      <c r="AB1212" s="16">
        <v>0</v>
      </c>
      <c r="AC1212" s="53">
        <f t="shared" si="267"/>
        <v>8620560</v>
      </c>
      <c r="AD1212" s="55"/>
    </row>
    <row r="1213" spans="1:30" s="6" customFormat="1" ht="93.75" customHeight="1" x14ac:dyDescent="0.25">
      <c r="A1213" s="51">
        <f>IF(OR(D1213=0,D1213=""),"",COUNTA($D$1156:D1213))</f>
        <v>48</v>
      </c>
      <c r="B1213" s="9" t="s">
        <v>838</v>
      </c>
      <c r="C1213" s="11" t="s">
        <v>644</v>
      </c>
      <c r="D1213" s="9">
        <v>1974</v>
      </c>
      <c r="E1213" s="95">
        <v>3678.5</v>
      </c>
      <c r="F1213" s="95">
        <v>2643.6</v>
      </c>
      <c r="G1213" s="95">
        <v>1034.9000000000001</v>
      </c>
      <c r="H1213" s="9" t="s">
        <v>729</v>
      </c>
      <c r="I1213" s="9"/>
      <c r="J1213" s="9"/>
      <c r="K1213" s="9"/>
      <c r="L1213" s="95"/>
      <c r="M1213" s="95"/>
      <c r="N1213" s="95"/>
      <c r="O1213" s="95"/>
      <c r="P1213" s="95"/>
      <c r="Q1213" s="95"/>
      <c r="R1213" s="95">
        <f t="shared" si="274"/>
        <v>8607690</v>
      </c>
      <c r="S1213" s="95"/>
      <c r="T1213" s="95"/>
      <c r="U1213" s="95"/>
      <c r="V1213" s="95"/>
      <c r="W1213" s="95"/>
      <c r="X1213" s="95">
        <f t="shared" si="266"/>
        <v>8607690</v>
      </c>
      <c r="Y1213" s="9" t="s">
        <v>2660</v>
      </c>
      <c r="Z1213" s="16">
        <v>0</v>
      </c>
      <c r="AA1213" s="16">
        <v>0</v>
      </c>
      <c r="AB1213" s="16">
        <v>0</v>
      </c>
      <c r="AC1213" s="53">
        <f t="shared" si="267"/>
        <v>8607690</v>
      </c>
      <c r="AD1213" s="55"/>
    </row>
    <row r="1214" spans="1:30" s="6" customFormat="1" ht="93.75" customHeight="1" x14ac:dyDescent="0.25">
      <c r="A1214" s="51">
        <f>IF(OR(D1214=0,D1214=""),"",COUNTA($D$1156:D1214))</f>
        <v>49</v>
      </c>
      <c r="B1214" s="9" t="s">
        <v>845</v>
      </c>
      <c r="C1214" s="11" t="s">
        <v>645</v>
      </c>
      <c r="D1214" s="16">
        <v>1973</v>
      </c>
      <c r="E1214" s="95">
        <v>3402.49</v>
      </c>
      <c r="F1214" s="95">
        <v>2701.85</v>
      </c>
      <c r="G1214" s="95">
        <v>1000.4</v>
      </c>
      <c r="H1214" s="9" t="s">
        <v>729</v>
      </c>
      <c r="I1214" s="9"/>
      <c r="J1214" s="9"/>
      <c r="K1214" s="9"/>
      <c r="L1214" s="95"/>
      <c r="M1214" s="95"/>
      <c r="N1214" s="95"/>
      <c r="O1214" s="95"/>
      <c r="P1214" s="95"/>
      <c r="Q1214" s="95"/>
      <c r="R1214" s="95">
        <f t="shared" si="274"/>
        <v>7961826.5999999996</v>
      </c>
      <c r="S1214" s="95"/>
      <c r="T1214" s="95"/>
      <c r="U1214" s="95"/>
      <c r="V1214" s="95"/>
      <c r="W1214" s="95"/>
      <c r="X1214" s="95">
        <f t="shared" si="266"/>
        <v>7961826.5999999996</v>
      </c>
      <c r="Y1214" s="9" t="s">
        <v>2660</v>
      </c>
      <c r="Z1214" s="16">
        <v>0</v>
      </c>
      <c r="AA1214" s="16">
        <v>0</v>
      </c>
      <c r="AB1214" s="16">
        <v>0</v>
      </c>
      <c r="AC1214" s="53">
        <f t="shared" si="267"/>
        <v>7961826.5999999996</v>
      </c>
      <c r="AD1214" s="55"/>
    </row>
    <row r="1215" spans="1:30" s="6" customFormat="1" ht="93.75" customHeight="1" x14ac:dyDescent="0.25">
      <c r="A1215" s="51">
        <f>IF(OR(D1215=0,D1215=""),"",COUNTA($D$1156:D1215))</f>
        <v>50</v>
      </c>
      <c r="B1215" s="9" t="s">
        <v>2413</v>
      </c>
      <c r="C1215" s="11" t="s">
        <v>646</v>
      </c>
      <c r="D1215" s="16">
        <v>1974</v>
      </c>
      <c r="E1215" s="95">
        <v>3529.8</v>
      </c>
      <c r="F1215" s="95">
        <v>2702.4</v>
      </c>
      <c r="G1215" s="95">
        <v>827.4</v>
      </c>
      <c r="H1215" s="9" t="s">
        <v>729</v>
      </c>
      <c r="I1215" s="9"/>
      <c r="J1215" s="9"/>
      <c r="K1215" s="9"/>
      <c r="L1215" s="95"/>
      <c r="M1215" s="95"/>
      <c r="N1215" s="95"/>
      <c r="O1215" s="95"/>
      <c r="P1215" s="95"/>
      <c r="Q1215" s="95"/>
      <c r="R1215" s="95">
        <f t="shared" si="274"/>
        <v>8259732</v>
      </c>
      <c r="S1215" s="95"/>
      <c r="T1215" s="95"/>
      <c r="U1215" s="95"/>
      <c r="V1215" s="95"/>
      <c r="W1215" s="95"/>
      <c r="X1215" s="95">
        <f t="shared" si="266"/>
        <v>8259732</v>
      </c>
      <c r="Y1215" s="9" t="s">
        <v>2660</v>
      </c>
      <c r="Z1215" s="16">
        <v>0</v>
      </c>
      <c r="AA1215" s="16">
        <v>0</v>
      </c>
      <c r="AB1215" s="16">
        <v>0</v>
      </c>
      <c r="AC1215" s="53">
        <f t="shared" si="267"/>
        <v>8259732</v>
      </c>
      <c r="AD1215" s="55"/>
    </row>
    <row r="1216" spans="1:30" s="6" customFormat="1" ht="93.75" customHeight="1" x14ac:dyDescent="0.25">
      <c r="A1216" s="51">
        <f>IF(OR(D1216=0,D1216=""),"",COUNTA($D$1156:D1216))</f>
        <v>51</v>
      </c>
      <c r="B1216" s="9" t="s">
        <v>857</v>
      </c>
      <c r="C1216" s="11" t="s">
        <v>647</v>
      </c>
      <c r="D1216" s="16">
        <v>1974</v>
      </c>
      <c r="E1216" s="95">
        <v>5919.81</v>
      </c>
      <c r="F1216" s="95">
        <v>4239.8100000000004</v>
      </c>
      <c r="G1216" s="95">
        <v>1680</v>
      </c>
      <c r="H1216" s="9" t="s">
        <v>729</v>
      </c>
      <c r="I1216" s="9"/>
      <c r="J1216" s="9"/>
      <c r="K1216" s="9"/>
      <c r="L1216" s="95"/>
      <c r="M1216" s="95"/>
      <c r="N1216" s="95"/>
      <c r="O1216" s="95"/>
      <c r="P1216" s="95"/>
      <c r="Q1216" s="95"/>
      <c r="R1216" s="95">
        <f t="shared" si="274"/>
        <v>13852355.4</v>
      </c>
      <c r="S1216" s="95"/>
      <c r="T1216" s="95"/>
      <c r="U1216" s="95"/>
      <c r="V1216" s="95"/>
      <c r="W1216" s="9"/>
      <c r="X1216" s="95">
        <f t="shared" si="266"/>
        <v>13852355.4</v>
      </c>
      <c r="Y1216" s="9" t="s">
        <v>2660</v>
      </c>
      <c r="Z1216" s="16">
        <v>0</v>
      </c>
      <c r="AA1216" s="16">
        <v>0</v>
      </c>
      <c r="AB1216" s="16">
        <v>0</v>
      </c>
      <c r="AC1216" s="53">
        <f t="shared" si="267"/>
        <v>13852355.4</v>
      </c>
      <c r="AD1216" s="55"/>
    </row>
    <row r="1217" spans="1:30" s="7" customFormat="1" ht="93.75" customHeight="1" x14ac:dyDescent="0.25">
      <c r="A1217" s="51">
        <f>IF(OR(D1217=0,D1217=""),"",COUNTA($D$1156:D1217))</f>
        <v>52</v>
      </c>
      <c r="B1217" s="9" t="s">
        <v>858</v>
      </c>
      <c r="C1217" s="11" t="s">
        <v>648</v>
      </c>
      <c r="D1217" s="16">
        <v>1974</v>
      </c>
      <c r="E1217" s="95">
        <v>3655.11</v>
      </c>
      <c r="F1217" s="95">
        <v>2709.91</v>
      </c>
      <c r="G1217" s="95">
        <v>945.2</v>
      </c>
      <c r="H1217" s="9" t="s">
        <v>729</v>
      </c>
      <c r="I1217" s="9"/>
      <c r="J1217" s="9"/>
      <c r="K1217" s="9"/>
      <c r="L1217" s="95"/>
      <c r="M1217" s="95"/>
      <c r="N1217" s="95"/>
      <c r="O1217" s="95"/>
      <c r="P1217" s="95"/>
      <c r="Q1217" s="95"/>
      <c r="R1217" s="95">
        <f t="shared" si="274"/>
        <v>8552957.4000000004</v>
      </c>
      <c r="S1217" s="95"/>
      <c r="T1217" s="95"/>
      <c r="U1217" s="95"/>
      <c r="V1217" s="95"/>
      <c r="W1217" s="9"/>
      <c r="X1217" s="95">
        <f t="shared" si="266"/>
        <v>8552957.4000000004</v>
      </c>
      <c r="Y1217" s="9" t="s">
        <v>2660</v>
      </c>
      <c r="Z1217" s="16">
        <v>0</v>
      </c>
      <c r="AA1217" s="16">
        <v>0</v>
      </c>
      <c r="AB1217" s="16">
        <v>0</v>
      </c>
      <c r="AC1217" s="53">
        <f t="shared" si="267"/>
        <v>8552957.4000000004</v>
      </c>
    </row>
    <row r="1218" spans="1:30" s="6" customFormat="1" ht="93.75" customHeight="1" x14ac:dyDescent="0.25">
      <c r="A1218" s="51">
        <f>IF(OR(D1218=0,D1218=""),"",COUNTA($D$1156:D1218))</f>
        <v>53</v>
      </c>
      <c r="B1218" s="9" t="s">
        <v>868</v>
      </c>
      <c r="C1218" s="11" t="s">
        <v>649</v>
      </c>
      <c r="D1218" s="16">
        <v>1974</v>
      </c>
      <c r="E1218" s="95">
        <v>3080.5</v>
      </c>
      <c r="F1218" s="95">
        <v>947.1</v>
      </c>
      <c r="G1218" s="95">
        <v>905.4</v>
      </c>
      <c r="H1218" s="9" t="s">
        <v>729</v>
      </c>
      <c r="I1218" s="9"/>
      <c r="J1218" s="9"/>
      <c r="K1218" s="9"/>
      <c r="L1218" s="95"/>
      <c r="M1218" s="95"/>
      <c r="N1218" s="95"/>
      <c r="O1218" s="95"/>
      <c r="P1218" s="95"/>
      <c r="Q1218" s="95"/>
      <c r="R1218" s="95">
        <f t="shared" si="274"/>
        <v>7208370</v>
      </c>
      <c r="S1218" s="95"/>
      <c r="T1218" s="95"/>
      <c r="U1218" s="95"/>
      <c r="V1218" s="95"/>
      <c r="W1218" s="95"/>
      <c r="X1218" s="95">
        <f t="shared" si="266"/>
        <v>7208370</v>
      </c>
      <c r="Y1218" s="9" t="s">
        <v>2660</v>
      </c>
      <c r="Z1218" s="16">
        <v>0</v>
      </c>
      <c r="AA1218" s="16">
        <v>0</v>
      </c>
      <c r="AB1218" s="16">
        <v>0</v>
      </c>
      <c r="AC1218" s="53">
        <f t="shared" si="267"/>
        <v>7208370</v>
      </c>
      <c r="AD1218" s="55"/>
    </row>
    <row r="1219" spans="1:30" s="6" customFormat="1" ht="93.75" customHeight="1" x14ac:dyDescent="0.25">
      <c r="A1219" s="51">
        <f>IF(OR(D1219=0,D1219=""),"",COUNTA($D$1156:D1219))</f>
        <v>54</v>
      </c>
      <c r="B1219" s="9" t="s">
        <v>869</v>
      </c>
      <c r="C1219" s="11" t="s">
        <v>650</v>
      </c>
      <c r="D1219" s="16">
        <v>1974</v>
      </c>
      <c r="E1219" s="95">
        <v>2919.4</v>
      </c>
      <c r="F1219" s="95">
        <v>2129.1999999999998</v>
      </c>
      <c r="G1219" s="95">
        <v>790.2</v>
      </c>
      <c r="H1219" s="9" t="s">
        <v>729</v>
      </c>
      <c r="I1219" s="9"/>
      <c r="J1219" s="9"/>
      <c r="K1219" s="9"/>
      <c r="L1219" s="95"/>
      <c r="M1219" s="95"/>
      <c r="N1219" s="95"/>
      <c r="O1219" s="95"/>
      <c r="P1219" s="95"/>
      <c r="Q1219" s="95"/>
      <c r="R1219" s="95">
        <f t="shared" si="274"/>
        <v>6831396</v>
      </c>
      <c r="S1219" s="95"/>
      <c r="T1219" s="95"/>
      <c r="U1219" s="95"/>
      <c r="V1219" s="95"/>
      <c r="W1219" s="95"/>
      <c r="X1219" s="95">
        <f t="shared" si="266"/>
        <v>6831396</v>
      </c>
      <c r="Y1219" s="9" t="s">
        <v>2660</v>
      </c>
      <c r="Z1219" s="16">
        <v>0</v>
      </c>
      <c r="AA1219" s="16">
        <v>0</v>
      </c>
      <c r="AB1219" s="16">
        <v>0</v>
      </c>
      <c r="AC1219" s="53">
        <f t="shared" si="267"/>
        <v>6831396</v>
      </c>
      <c r="AD1219" s="55"/>
    </row>
    <row r="1220" spans="1:30" s="6" customFormat="1" ht="93.75" customHeight="1" x14ac:dyDescent="0.25">
      <c r="A1220" s="51">
        <f>IF(OR(D1220=0,D1220=""),"",COUNTA($D$1156:D1220))</f>
        <v>55</v>
      </c>
      <c r="B1220" s="9" t="s">
        <v>854</v>
      </c>
      <c r="C1220" s="11" t="s">
        <v>686</v>
      </c>
      <c r="D1220" s="16">
        <v>1975</v>
      </c>
      <c r="E1220" s="95">
        <v>5912.56</v>
      </c>
      <c r="F1220" s="95">
        <v>4384.5600000000004</v>
      </c>
      <c r="G1220" s="95">
        <v>1528</v>
      </c>
      <c r="H1220" s="9" t="s">
        <v>729</v>
      </c>
      <c r="I1220" s="9"/>
      <c r="J1220" s="9"/>
      <c r="K1220" s="9"/>
      <c r="L1220" s="95"/>
      <c r="M1220" s="95"/>
      <c r="N1220" s="95"/>
      <c r="O1220" s="95"/>
      <c r="P1220" s="95"/>
      <c r="Q1220" s="95"/>
      <c r="R1220" s="95">
        <f t="shared" si="274"/>
        <v>13835390.4</v>
      </c>
      <c r="S1220" s="95"/>
      <c r="T1220" s="95"/>
      <c r="U1220" s="95"/>
      <c r="V1220" s="95"/>
      <c r="W1220" s="95"/>
      <c r="X1220" s="95">
        <f t="shared" si="266"/>
        <v>13835390.4</v>
      </c>
      <c r="Y1220" s="9" t="s">
        <v>2660</v>
      </c>
      <c r="Z1220" s="16">
        <v>0</v>
      </c>
      <c r="AA1220" s="16">
        <v>0</v>
      </c>
      <c r="AB1220" s="16">
        <v>0</v>
      </c>
      <c r="AC1220" s="53">
        <f t="shared" si="267"/>
        <v>13835390.4</v>
      </c>
      <c r="AD1220" s="55"/>
    </row>
    <row r="1221" spans="1:30" s="6" customFormat="1" ht="93.75" customHeight="1" x14ac:dyDescent="0.25">
      <c r="A1221" s="51">
        <f>IF(OR(D1221=0,D1221=""),"",COUNTA($D$1156:D1221))</f>
        <v>56</v>
      </c>
      <c r="B1221" s="9" t="s">
        <v>855</v>
      </c>
      <c r="C1221" s="11" t="s">
        <v>687</v>
      </c>
      <c r="D1221" s="16">
        <v>1975</v>
      </c>
      <c r="E1221" s="95">
        <v>5939.4</v>
      </c>
      <c r="F1221" s="95">
        <v>4386</v>
      </c>
      <c r="G1221" s="95">
        <v>1553.4</v>
      </c>
      <c r="H1221" s="9" t="s">
        <v>729</v>
      </c>
      <c r="I1221" s="9"/>
      <c r="J1221" s="9"/>
      <c r="K1221" s="9"/>
      <c r="L1221" s="95"/>
      <c r="M1221" s="95"/>
      <c r="N1221" s="95"/>
      <c r="O1221" s="95"/>
      <c r="P1221" s="95"/>
      <c r="Q1221" s="95"/>
      <c r="R1221" s="95">
        <f t="shared" si="274"/>
        <v>13898196</v>
      </c>
      <c r="S1221" s="95"/>
      <c r="T1221" s="95"/>
      <c r="U1221" s="95"/>
      <c r="V1221" s="95"/>
      <c r="W1221" s="95"/>
      <c r="X1221" s="95">
        <f t="shared" si="266"/>
        <v>13898196</v>
      </c>
      <c r="Y1221" s="9" t="s">
        <v>2660</v>
      </c>
      <c r="Z1221" s="16">
        <v>0</v>
      </c>
      <c r="AA1221" s="16">
        <v>0</v>
      </c>
      <c r="AB1221" s="16">
        <v>0</v>
      </c>
      <c r="AC1221" s="53">
        <f t="shared" si="267"/>
        <v>13898196</v>
      </c>
      <c r="AD1221" s="55"/>
    </row>
    <row r="1222" spans="1:30" s="6" customFormat="1" ht="93.75" customHeight="1" x14ac:dyDescent="0.25">
      <c r="A1222" s="51">
        <f>IF(OR(D1222=0,D1222=""),"",COUNTA($D$1156:D1222))</f>
        <v>57</v>
      </c>
      <c r="B1222" s="9" t="s">
        <v>856</v>
      </c>
      <c r="C1222" s="11" t="s">
        <v>688</v>
      </c>
      <c r="D1222" s="16">
        <v>1975</v>
      </c>
      <c r="E1222" s="95">
        <v>7795.49</v>
      </c>
      <c r="F1222" s="95">
        <v>5646.19</v>
      </c>
      <c r="G1222" s="95">
        <v>2149.3000000000002</v>
      </c>
      <c r="H1222" s="9" t="s">
        <v>729</v>
      </c>
      <c r="I1222" s="9"/>
      <c r="J1222" s="9"/>
      <c r="K1222" s="9"/>
      <c r="L1222" s="95"/>
      <c r="M1222" s="95"/>
      <c r="N1222" s="95"/>
      <c r="O1222" s="95"/>
      <c r="P1222" s="95"/>
      <c r="Q1222" s="95"/>
      <c r="R1222" s="95">
        <f t="shared" si="274"/>
        <v>18241446.599999998</v>
      </c>
      <c r="S1222" s="95"/>
      <c r="T1222" s="95"/>
      <c r="U1222" s="95"/>
      <c r="V1222" s="95"/>
      <c r="W1222" s="95"/>
      <c r="X1222" s="95">
        <f t="shared" si="266"/>
        <v>18241446.599999998</v>
      </c>
      <c r="Y1222" s="9" t="s">
        <v>2660</v>
      </c>
      <c r="Z1222" s="16">
        <v>0</v>
      </c>
      <c r="AA1222" s="16">
        <v>0</v>
      </c>
      <c r="AB1222" s="16">
        <v>0</v>
      </c>
      <c r="AC1222" s="53">
        <f t="shared" si="267"/>
        <v>18241446.599999998</v>
      </c>
      <c r="AD1222" s="55"/>
    </row>
    <row r="1223" spans="1:30" s="6" customFormat="1" ht="93.75" customHeight="1" x14ac:dyDescent="0.25">
      <c r="A1223" s="51" t="str">
        <f>IF(OR(D1223=0,D1223=""),"",COUNTA($D$1156:D1223))</f>
        <v/>
      </c>
      <c r="B1223" s="51"/>
      <c r="C1223" s="11"/>
      <c r="D1223" s="16"/>
      <c r="E1223" s="54">
        <f>SUM(E1186:E1222)</f>
        <v>202050.86999999994</v>
      </c>
      <c r="F1223" s="54">
        <f>SUM(F1186:F1222)</f>
        <v>144915.17000000001</v>
      </c>
      <c r="G1223" s="54">
        <f>SUM(G1186:G1222)</f>
        <v>54077.8</v>
      </c>
      <c r="H1223" s="9"/>
      <c r="I1223" s="9"/>
      <c r="J1223" s="9"/>
      <c r="K1223" s="9"/>
      <c r="L1223" s="95"/>
      <c r="M1223" s="95"/>
      <c r="N1223" s="95"/>
      <c r="O1223" s="95"/>
      <c r="P1223" s="95"/>
      <c r="Q1223" s="95"/>
      <c r="R1223" s="95"/>
      <c r="S1223" s="95"/>
      <c r="T1223" s="95"/>
      <c r="U1223" s="95"/>
      <c r="V1223" s="95"/>
      <c r="W1223" s="95"/>
      <c r="X1223" s="54">
        <f>SUM(X1186:X1222)</f>
        <v>765295648.72016788</v>
      </c>
      <c r="Y1223" s="54"/>
      <c r="Z1223" s="54">
        <v>0</v>
      </c>
      <c r="AA1223" s="56">
        <v>0</v>
      </c>
      <c r="AB1223" s="56">
        <v>0</v>
      </c>
      <c r="AC1223" s="54">
        <f>SUM(AC1186:AC1222)</f>
        <v>765295648.72016788</v>
      </c>
      <c r="AD1223" s="55"/>
    </row>
    <row r="1224" spans="1:30" s="6" customFormat="1" ht="93.75" customHeight="1" x14ac:dyDescent="0.25">
      <c r="A1224" s="51" t="str">
        <f>IF(OR(D1224=0,D1224=""),"",COUNTA($D$1156:D1224))</f>
        <v/>
      </c>
      <c r="B1224" s="51"/>
      <c r="C1224" s="52" t="s">
        <v>2681</v>
      </c>
      <c r="D1224" s="16"/>
      <c r="E1224" s="95"/>
      <c r="F1224" s="95"/>
      <c r="G1224" s="95"/>
      <c r="H1224" s="9"/>
      <c r="I1224" s="9"/>
      <c r="J1224" s="9"/>
      <c r="K1224" s="9"/>
      <c r="L1224" s="95"/>
      <c r="M1224" s="95"/>
      <c r="N1224" s="95"/>
      <c r="O1224" s="95"/>
      <c r="P1224" s="95"/>
      <c r="Q1224" s="95"/>
      <c r="R1224" s="95"/>
      <c r="S1224" s="95"/>
      <c r="T1224" s="95"/>
      <c r="U1224" s="95"/>
      <c r="V1224" s="95"/>
      <c r="W1224" s="95"/>
      <c r="X1224" s="53"/>
      <c r="Y1224" s="53"/>
      <c r="Z1224" s="53"/>
      <c r="AA1224" s="53"/>
      <c r="AB1224" s="53"/>
      <c r="AC1224" s="53"/>
      <c r="AD1224" s="55"/>
    </row>
    <row r="1225" spans="1:30" s="6" customFormat="1" ht="93.75" customHeight="1" x14ac:dyDescent="0.25">
      <c r="A1225" s="51">
        <f>IF(OR(D1225=0,D1225=""),"",COUNTA($D$1156:D1225))</f>
        <v>58</v>
      </c>
      <c r="B1225" s="9" t="s">
        <v>894</v>
      </c>
      <c r="C1225" s="11" t="s">
        <v>689</v>
      </c>
      <c r="D1225" s="16">
        <v>1975</v>
      </c>
      <c r="E1225" s="95">
        <v>1692.5</v>
      </c>
      <c r="F1225" s="95">
        <v>1088.4000000000001</v>
      </c>
      <c r="G1225" s="95">
        <v>604.1</v>
      </c>
      <c r="H1225" s="9" t="s">
        <v>725</v>
      </c>
      <c r="I1225" s="9"/>
      <c r="J1225" s="9"/>
      <c r="K1225" s="9"/>
      <c r="L1225" s="95"/>
      <c r="M1225" s="95"/>
      <c r="N1225" s="95"/>
      <c r="O1225" s="95"/>
      <c r="P1225" s="95"/>
      <c r="Q1225" s="95"/>
      <c r="R1225" s="95">
        <f>5443*E1225</f>
        <v>9212277.5</v>
      </c>
      <c r="S1225" s="95"/>
      <c r="T1225" s="95"/>
      <c r="U1225" s="95"/>
      <c r="V1225" s="95"/>
      <c r="W1225" s="95"/>
      <c r="X1225" s="95">
        <f>L1225+M1225+N1225+O1225+P1225+Q1225+R1225+S1225+T1225+U1225+V1225+W1225</f>
        <v>9212277.5</v>
      </c>
      <c r="Y1225" s="9" t="s">
        <v>2660</v>
      </c>
      <c r="Z1225" s="16">
        <v>0</v>
      </c>
      <c r="AA1225" s="16">
        <v>0</v>
      </c>
      <c r="AB1225" s="16">
        <v>0</v>
      </c>
      <c r="AC1225" s="53">
        <f>X1225-(Z1225+AA1225+AB1225)</f>
        <v>9212277.5</v>
      </c>
      <c r="AD1225" s="55"/>
    </row>
    <row r="1226" spans="1:30" s="6" customFormat="1" ht="93.75" customHeight="1" x14ac:dyDescent="0.25">
      <c r="A1226" s="51">
        <f>IF(OR(D1226=0,D1226=""),"",COUNTA($D$1156:D1226))</f>
        <v>59</v>
      </c>
      <c r="B1226" s="9" t="s">
        <v>895</v>
      </c>
      <c r="C1226" s="11" t="s">
        <v>690</v>
      </c>
      <c r="D1226" s="16">
        <v>1975</v>
      </c>
      <c r="E1226" s="95">
        <v>3254.4</v>
      </c>
      <c r="F1226" s="95">
        <v>2848.5</v>
      </c>
      <c r="G1226" s="95">
        <v>0</v>
      </c>
      <c r="H1226" s="9" t="s">
        <v>729</v>
      </c>
      <c r="I1226" s="9"/>
      <c r="J1226" s="9"/>
      <c r="K1226" s="9"/>
      <c r="L1226" s="95"/>
      <c r="M1226" s="95"/>
      <c r="N1226" s="95"/>
      <c r="O1226" s="95"/>
      <c r="P1226" s="95"/>
      <c r="Q1226" s="95"/>
      <c r="R1226" s="95">
        <f>2340*E1226</f>
        <v>7615296</v>
      </c>
      <c r="S1226" s="95"/>
      <c r="T1226" s="95"/>
      <c r="U1226" s="95"/>
      <c r="V1226" s="95"/>
      <c r="W1226" s="95"/>
      <c r="X1226" s="95">
        <f>L1226+M1226+N1226+O1226+P1226+Q1226+R1226+S1226+T1226+U1226+V1226+W1226</f>
        <v>7615296</v>
      </c>
      <c r="Y1226" s="9" t="s">
        <v>2660</v>
      </c>
      <c r="Z1226" s="16">
        <v>0</v>
      </c>
      <c r="AA1226" s="16">
        <v>0</v>
      </c>
      <c r="AB1226" s="16">
        <v>0</v>
      </c>
      <c r="AC1226" s="53">
        <f>X1226-(Z1226+AA1226+AB1226)</f>
        <v>7615296</v>
      </c>
      <c r="AD1226" s="55"/>
    </row>
    <row r="1227" spans="1:30" s="6" customFormat="1" ht="93.75" customHeight="1" x14ac:dyDescent="0.25">
      <c r="A1227" s="51">
        <f>IF(OR(D1227=0,D1227=""),"",COUNTA($D$1156:D1227))</f>
        <v>60</v>
      </c>
      <c r="B1227" s="9" t="s">
        <v>896</v>
      </c>
      <c r="C1227" s="11" t="s">
        <v>691</v>
      </c>
      <c r="D1227" s="16">
        <v>1975</v>
      </c>
      <c r="E1227" s="95">
        <v>3302.9</v>
      </c>
      <c r="F1227" s="95">
        <v>2658.1</v>
      </c>
      <c r="G1227" s="95">
        <v>0</v>
      </c>
      <c r="H1227" s="9" t="s">
        <v>729</v>
      </c>
      <c r="I1227" s="9"/>
      <c r="J1227" s="9"/>
      <c r="K1227" s="9"/>
      <c r="L1227" s="95"/>
      <c r="M1227" s="95"/>
      <c r="N1227" s="95"/>
      <c r="O1227" s="95"/>
      <c r="P1227" s="95"/>
      <c r="Q1227" s="95"/>
      <c r="R1227" s="95">
        <f>2340*E1227</f>
        <v>7728786</v>
      </c>
      <c r="S1227" s="95"/>
      <c r="T1227" s="95"/>
      <c r="U1227" s="95"/>
      <c r="V1227" s="95"/>
      <c r="W1227" s="95"/>
      <c r="X1227" s="95">
        <f>L1227+M1227+N1227+O1227+P1227+Q1227+R1227+S1227+T1227+U1227+V1227+W1227</f>
        <v>7728786</v>
      </c>
      <c r="Y1227" s="9" t="s">
        <v>2660</v>
      </c>
      <c r="Z1227" s="16">
        <v>0</v>
      </c>
      <c r="AA1227" s="16">
        <v>0</v>
      </c>
      <c r="AB1227" s="16">
        <v>0</v>
      </c>
      <c r="AC1227" s="53">
        <f>X1227-(Z1227+AA1227+AB1227)</f>
        <v>7728786</v>
      </c>
      <c r="AD1227" s="55"/>
    </row>
    <row r="1228" spans="1:30" s="6" customFormat="1" ht="93.75" customHeight="1" x14ac:dyDescent="0.25">
      <c r="A1228" s="51">
        <f>IF(OR(D1228=0,D1228=""),"",COUNTA($D$1156:D1228))</f>
        <v>61</v>
      </c>
      <c r="B1228" s="9" t="s">
        <v>897</v>
      </c>
      <c r="C1228" s="11" t="s">
        <v>24</v>
      </c>
      <c r="D1228" s="16">
        <v>1985</v>
      </c>
      <c r="E1228" s="95">
        <v>4581</v>
      </c>
      <c r="F1228" s="95">
        <v>3311</v>
      </c>
      <c r="G1228" s="95">
        <v>0</v>
      </c>
      <c r="H1228" s="9" t="s">
        <v>729</v>
      </c>
      <c r="I1228" s="9"/>
      <c r="J1228" s="9"/>
      <c r="K1228" s="9"/>
      <c r="L1228" s="95">
        <f>677*E1228</f>
        <v>3101337</v>
      </c>
      <c r="M1228" s="95">
        <f>1213*E1228</f>
        <v>5556753</v>
      </c>
      <c r="N1228" s="95"/>
      <c r="O1228" s="95">
        <f>863*E1228</f>
        <v>3953403</v>
      </c>
      <c r="P1228" s="95">
        <f>546*E1228</f>
        <v>2501226</v>
      </c>
      <c r="Q1228" s="95"/>
      <c r="R1228" s="95"/>
      <c r="S1228" s="95">
        <f>297*E1228</f>
        <v>1360557</v>
      </c>
      <c r="T1228" s="95"/>
      <c r="U1228" s="95"/>
      <c r="V1228" s="95"/>
      <c r="W1228" s="95"/>
      <c r="X1228" s="95">
        <f>L1228+M1228+N1228+O1228+P1228+Q1228+R1228+S1228+T1228+U1228+V1228+W1228</f>
        <v>16473276</v>
      </c>
      <c r="Y1228" s="9" t="s">
        <v>2660</v>
      </c>
      <c r="Z1228" s="16">
        <v>0</v>
      </c>
      <c r="AA1228" s="16">
        <v>0</v>
      </c>
      <c r="AB1228" s="16">
        <v>0</v>
      </c>
      <c r="AC1228" s="53">
        <f>X1228-(Z1228+AA1228+AB1228)</f>
        <v>16473276</v>
      </c>
      <c r="AD1228" s="55"/>
    </row>
    <row r="1229" spans="1:30" s="6" customFormat="1" ht="93.75" customHeight="1" x14ac:dyDescent="0.25">
      <c r="A1229" s="51" t="str">
        <f>IF(OR(D1229=0,D1229=""),"",COUNTA($D$1156:D1229))</f>
        <v/>
      </c>
      <c r="B1229" s="51"/>
      <c r="C1229" s="11"/>
      <c r="D1229" s="16"/>
      <c r="E1229" s="54">
        <f>SUM(E1225:E1228)</f>
        <v>12830.8</v>
      </c>
      <c r="F1229" s="54">
        <f>SUM(F1225:F1228)</f>
        <v>9906</v>
      </c>
      <c r="G1229" s="54">
        <f>SUM(G1225:G1228)</f>
        <v>604.1</v>
      </c>
      <c r="H1229" s="9"/>
      <c r="I1229" s="9"/>
      <c r="J1229" s="9"/>
      <c r="K1229" s="9"/>
      <c r="L1229" s="95"/>
      <c r="M1229" s="95"/>
      <c r="N1229" s="95"/>
      <c r="O1229" s="95"/>
      <c r="P1229" s="95"/>
      <c r="Q1229" s="95"/>
      <c r="R1229" s="95"/>
      <c r="S1229" s="95"/>
      <c r="T1229" s="95"/>
      <c r="U1229" s="95"/>
      <c r="V1229" s="95"/>
      <c r="W1229" s="95"/>
      <c r="X1229" s="54">
        <f>SUM(X1225:X1228)</f>
        <v>41029635.5</v>
      </c>
      <c r="Y1229" s="54"/>
      <c r="Z1229" s="54">
        <v>0</v>
      </c>
      <c r="AA1229" s="56">
        <v>0</v>
      </c>
      <c r="AB1229" s="56">
        <v>0</v>
      </c>
      <c r="AC1229" s="54">
        <f>SUM(AC1225:AC1228)</f>
        <v>41029635.5</v>
      </c>
      <c r="AD1229" s="55"/>
    </row>
    <row r="1230" spans="1:30" s="6" customFormat="1" ht="93.75" customHeight="1" x14ac:dyDescent="0.25">
      <c r="A1230" s="51" t="str">
        <f>IF(OR(D1230=0,D1230=""),"",COUNTA($D$1156:D1230))</f>
        <v/>
      </c>
      <c r="B1230" s="51"/>
      <c r="C1230" s="52" t="s">
        <v>2708</v>
      </c>
      <c r="D1230" s="16"/>
      <c r="E1230" s="54"/>
      <c r="F1230" s="54"/>
      <c r="G1230" s="54"/>
      <c r="H1230" s="9"/>
      <c r="I1230" s="9"/>
      <c r="J1230" s="9"/>
      <c r="K1230" s="9"/>
      <c r="L1230" s="95"/>
      <c r="M1230" s="95"/>
      <c r="N1230" s="95"/>
      <c r="O1230" s="95"/>
      <c r="P1230" s="95"/>
      <c r="Q1230" s="95"/>
      <c r="R1230" s="95"/>
      <c r="S1230" s="95"/>
      <c r="T1230" s="95"/>
      <c r="U1230" s="95"/>
      <c r="V1230" s="95"/>
      <c r="W1230" s="95"/>
      <c r="X1230" s="54"/>
      <c r="Y1230" s="54"/>
      <c r="Z1230" s="54"/>
      <c r="AA1230" s="56"/>
      <c r="AB1230" s="56"/>
      <c r="AC1230" s="54"/>
      <c r="AD1230" s="55"/>
    </row>
    <row r="1231" spans="1:30" s="6" customFormat="1" ht="93.75" customHeight="1" x14ac:dyDescent="0.25">
      <c r="A1231" s="51">
        <f>IF(OR(D1231=0,D1231=""),"",COUNTA($D$1156:D1231))</f>
        <v>62</v>
      </c>
      <c r="B1231" s="9" t="s">
        <v>2570</v>
      </c>
      <c r="C1231" s="11" t="s">
        <v>2210</v>
      </c>
      <c r="D1231" s="16">
        <v>1965</v>
      </c>
      <c r="E1231" s="95">
        <v>717.1</v>
      </c>
      <c r="F1231" s="95">
        <v>654.6</v>
      </c>
      <c r="G1231" s="95">
        <v>0</v>
      </c>
      <c r="H1231" s="9" t="s">
        <v>725</v>
      </c>
      <c r="I1231" s="9"/>
      <c r="J1231" s="9"/>
      <c r="K1231" s="9"/>
      <c r="L1231" s="95">
        <f>741*E1231</f>
        <v>531371.1</v>
      </c>
      <c r="M1231" s="95"/>
      <c r="N1231" s="95"/>
      <c r="O1231" s="95"/>
      <c r="P1231" s="95">
        <f>576*E1231</f>
        <v>413049.60000000003</v>
      </c>
      <c r="Q1231" s="95"/>
      <c r="R1231" s="95"/>
      <c r="S1231" s="95"/>
      <c r="T1231" s="95"/>
      <c r="U1231" s="95">
        <f>185*E1231</f>
        <v>132663.5</v>
      </c>
      <c r="V1231" s="95"/>
      <c r="W1231" s="95"/>
      <c r="X1231" s="95">
        <f>L1231+M1231+N1231+O1231+P1231+Q1231+R1231+S1231+T1231+U1231+V1231+W1231</f>
        <v>1077084.2</v>
      </c>
      <c r="Y1231" s="9" t="s">
        <v>2660</v>
      </c>
      <c r="Z1231" s="16">
        <v>0</v>
      </c>
      <c r="AA1231" s="16">
        <v>0</v>
      </c>
      <c r="AB1231" s="16">
        <v>0</v>
      </c>
      <c r="AC1231" s="53">
        <f>X1231-(Z1231+AA1231+AB1231)</f>
        <v>1077084.2</v>
      </c>
      <c r="AD1231" s="55"/>
    </row>
    <row r="1232" spans="1:30" s="6" customFormat="1" ht="93.75" customHeight="1" x14ac:dyDescent="0.25">
      <c r="A1232" s="51" t="str">
        <f>IF(OR(D1232=0,D1232=""),"",COUNTA($D$1156:D1232))</f>
        <v/>
      </c>
      <c r="B1232" s="51"/>
      <c r="C1232" s="11"/>
      <c r="D1232" s="16"/>
      <c r="E1232" s="54">
        <f>SUM(E1231)</f>
        <v>717.1</v>
      </c>
      <c r="F1232" s="54">
        <f>SUM(F1231)</f>
        <v>654.6</v>
      </c>
      <c r="G1232" s="54">
        <f>SUM(G1231)</f>
        <v>0</v>
      </c>
      <c r="H1232" s="9"/>
      <c r="I1232" s="9"/>
      <c r="J1232" s="9"/>
      <c r="K1232" s="9"/>
      <c r="L1232" s="95"/>
      <c r="M1232" s="95"/>
      <c r="N1232" s="95"/>
      <c r="O1232" s="95"/>
      <c r="P1232" s="95"/>
      <c r="Q1232" s="95"/>
      <c r="R1232" s="95"/>
      <c r="S1232" s="95"/>
      <c r="T1232" s="95"/>
      <c r="U1232" s="95"/>
      <c r="V1232" s="95"/>
      <c r="W1232" s="95"/>
      <c r="X1232" s="54"/>
      <c r="Y1232" s="54"/>
      <c r="Z1232" s="54"/>
      <c r="AA1232" s="56"/>
      <c r="AB1232" s="56"/>
      <c r="AC1232" s="54"/>
      <c r="AD1232" s="55"/>
    </row>
    <row r="1233" spans="1:30" s="6" customFormat="1" ht="93.75" customHeight="1" x14ac:dyDescent="0.25">
      <c r="A1233" s="51" t="str">
        <f>IF(OR(D1233=0,D1233=""),"",COUNTA($D$1156:D1233))</f>
        <v/>
      </c>
      <c r="B1233" s="51"/>
      <c r="C1233" s="52" t="s">
        <v>2709</v>
      </c>
      <c r="D1233" s="16"/>
      <c r="E1233" s="95"/>
      <c r="F1233" s="95"/>
      <c r="G1233" s="95"/>
      <c r="H1233" s="9"/>
      <c r="I1233" s="9"/>
      <c r="J1233" s="9"/>
      <c r="K1233" s="9"/>
      <c r="L1233" s="95"/>
      <c r="M1233" s="95"/>
      <c r="N1233" s="95"/>
      <c r="O1233" s="95"/>
      <c r="P1233" s="95"/>
      <c r="Q1233" s="95"/>
      <c r="R1233" s="95"/>
      <c r="S1233" s="95"/>
      <c r="T1233" s="95"/>
      <c r="U1233" s="95"/>
      <c r="V1233" s="95"/>
      <c r="W1233" s="9"/>
      <c r="X1233" s="95"/>
      <c r="Y1233" s="95"/>
      <c r="Z1233" s="95"/>
      <c r="AA1233" s="95"/>
      <c r="AB1233" s="95"/>
      <c r="AC1233" s="95"/>
      <c r="AD1233" s="55"/>
    </row>
    <row r="1234" spans="1:30" s="6" customFormat="1" ht="93.75" customHeight="1" x14ac:dyDescent="0.25">
      <c r="A1234" s="51">
        <f>IF(OR(D1234=0,D1234=""),"",COUNTA($D$1156:D1234))</f>
        <v>63</v>
      </c>
      <c r="B1234" s="9" t="s">
        <v>908</v>
      </c>
      <c r="C1234" s="11" t="s">
        <v>534</v>
      </c>
      <c r="D1234" s="16">
        <v>1972</v>
      </c>
      <c r="E1234" s="95">
        <v>839</v>
      </c>
      <c r="F1234" s="95">
        <v>381.4</v>
      </c>
      <c r="G1234" s="95">
        <v>309</v>
      </c>
      <c r="H1234" s="9" t="s">
        <v>725</v>
      </c>
      <c r="I1234" s="9"/>
      <c r="J1234" s="9"/>
      <c r="K1234" s="9"/>
      <c r="L1234" s="95">
        <f>741*E1234</f>
        <v>621699</v>
      </c>
      <c r="M1234" s="95">
        <f>3305*E1234</f>
        <v>2772895</v>
      </c>
      <c r="N1234" s="95"/>
      <c r="O1234" s="95">
        <f>681*E1234</f>
        <v>571359</v>
      </c>
      <c r="P1234" s="95">
        <f>576*E1234</f>
        <v>483264</v>
      </c>
      <c r="Q1234" s="95"/>
      <c r="R1234" s="95">
        <f>5443*E1234</f>
        <v>4566677</v>
      </c>
      <c r="S1234" s="95"/>
      <c r="T1234" s="95">
        <f>4818*E1234</f>
        <v>4042302</v>
      </c>
      <c r="U1234" s="95">
        <f>185*E1234</f>
        <v>155215</v>
      </c>
      <c r="V1234" s="95"/>
      <c r="W1234" s="95">
        <f>(L1234+M1234+N1234+O1234+P1234+Q1234+R1234+S1234+T1234+U1234)*0.0214</f>
        <v>282766.99540000001</v>
      </c>
      <c r="X1234" s="95">
        <f>L1234+M1234+N1234+O1234+P1234+Q1234+R1234+S1234+T1234+U1234+V1234+W1234</f>
        <v>13496177.9954</v>
      </c>
      <c r="Y1234" s="9" t="s">
        <v>2660</v>
      </c>
      <c r="Z1234" s="16">
        <v>0</v>
      </c>
      <c r="AA1234" s="16">
        <v>0</v>
      </c>
      <c r="AB1234" s="16">
        <v>0</v>
      </c>
      <c r="AC1234" s="53">
        <f>X1234-(Z1234+AA1234+AB1234)</f>
        <v>13496177.9954</v>
      </c>
      <c r="AD1234" s="55"/>
    </row>
    <row r="1235" spans="1:30" s="6" customFormat="1" ht="93.75" customHeight="1" x14ac:dyDescent="0.25">
      <c r="A1235" s="51">
        <f>IF(OR(D1235=0,D1235=""),"",COUNTA($D$1156:D1235))</f>
        <v>64</v>
      </c>
      <c r="B1235" s="9" t="s">
        <v>2648</v>
      </c>
      <c r="C1235" s="11" t="s">
        <v>1533</v>
      </c>
      <c r="D1235" s="58">
        <v>1981</v>
      </c>
      <c r="E1235" s="59">
        <v>1094.8</v>
      </c>
      <c r="F1235" s="59">
        <v>504</v>
      </c>
      <c r="G1235" s="59">
        <v>741.9</v>
      </c>
      <c r="H1235" s="9" t="s">
        <v>725</v>
      </c>
      <c r="I1235" s="9"/>
      <c r="J1235" s="9"/>
      <c r="K1235" s="9"/>
      <c r="L1235" s="95"/>
      <c r="M1235" s="95"/>
      <c r="N1235" s="95"/>
      <c r="O1235" s="95"/>
      <c r="P1235" s="95"/>
      <c r="Q1235" s="95"/>
      <c r="R1235" s="95">
        <f t="shared" ref="R1235:R1240" si="275">5443*E1235</f>
        <v>5958996.3999999994</v>
      </c>
      <c r="S1235" s="95"/>
      <c r="T1235" s="95"/>
      <c r="U1235" s="95"/>
      <c r="V1235" s="95"/>
      <c r="W1235" s="95"/>
      <c r="X1235" s="95">
        <f t="shared" ref="X1235:X1236" si="276">L1235+M1235+N1235+O1235+P1235+Q1235+R1235+S1235+T1235+U1235+V1235+W1235</f>
        <v>5958996.3999999994</v>
      </c>
      <c r="Y1235" s="9" t="s">
        <v>2660</v>
      </c>
      <c r="Z1235" s="16">
        <v>0</v>
      </c>
      <c r="AA1235" s="16">
        <v>0</v>
      </c>
      <c r="AB1235" s="16">
        <v>0</v>
      </c>
      <c r="AC1235" s="53">
        <f t="shared" ref="AC1235:AC1236" si="277">X1235-(Z1235+AA1235+AB1235)</f>
        <v>5958996.3999999994</v>
      </c>
      <c r="AD1235" s="55"/>
    </row>
    <row r="1236" spans="1:30" s="6" customFormat="1" ht="93.75" customHeight="1" x14ac:dyDescent="0.25">
      <c r="A1236" s="51">
        <f>IF(OR(D1236=0,D1236=""),"",COUNTA($D$1156:D1236))</f>
        <v>65</v>
      </c>
      <c r="B1236" s="9" t="s">
        <v>2649</v>
      </c>
      <c r="C1236" s="11" t="s">
        <v>1506</v>
      </c>
      <c r="D1236" s="58">
        <v>1992</v>
      </c>
      <c r="E1236" s="59">
        <v>1083</v>
      </c>
      <c r="F1236" s="59">
        <v>503.4</v>
      </c>
      <c r="G1236" s="59">
        <v>744.9</v>
      </c>
      <c r="H1236" s="9" t="s">
        <v>725</v>
      </c>
      <c r="I1236" s="9"/>
      <c r="J1236" s="9"/>
      <c r="K1236" s="9"/>
      <c r="L1236" s="95"/>
      <c r="M1236" s="95"/>
      <c r="N1236" s="95"/>
      <c r="O1236" s="95"/>
      <c r="P1236" s="95"/>
      <c r="Q1236" s="95"/>
      <c r="R1236" s="95">
        <f t="shared" si="275"/>
        <v>5894769</v>
      </c>
      <c r="S1236" s="95"/>
      <c r="T1236" s="95"/>
      <c r="U1236" s="95"/>
      <c r="V1236" s="95"/>
      <c r="W1236" s="95"/>
      <c r="X1236" s="95">
        <f t="shared" si="276"/>
        <v>5894769</v>
      </c>
      <c r="Y1236" s="9" t="s">
        <v>2660</v>
      </c>
      <c r="Z1236" s="16">
        <v>0</v>
      </c>
      <c r="AA1236" s="16">
        <v>0</v>
      </c>
      <c r="AB1236" s="16">
        <v>0</v>
      </c>
      <c r="AC1236" s="53">
        <f t="shared" si="277"/>
        <v>5894769</v>
      </c>
      <c r="AD1236" s="55"/>
    </row>
    <row r="1237" spans="1:30" s="6" customFormat="1" ht="93.75" customHeight="1" x14ac:dyDescent="0.25">
      <c r="A1237" s="51">
        <f>IF(OR(D1237=0,D1237=""),"",COUNTA($D$1156:D1237))</f>
        <v>66</v>
      </c>
      <c r="B1237" s="11" t="s">
        <v>2636</v>
      </c>
      <c r="C1237" s="11" t="s">
        <v>2616</v>
      </c>
      <c r="D1237" s="58">
        <v>1936</v>
      </c>
      <c r="E1237" s="59">
        <v>680.1</v>
      </c>
      <c r="F1237" s="59">
        <v>422.8</v>
      </c>
      <c r="G1237" s="59">
        <v>49.3</v>
      </c>
      <c r="H1237" s="9" t="s">
        <v>725</v>
      </c>
      <c r="I1237" s="9"/>
      <c r="J1237" s="9"/>
      <c r="K1237" s="9"/>
      <c r="L1237" s="95">
        <f t="shared" ref="L1237" si="278">741*E1237</f>
        <v>503954.10000000003</v>
      </c>
      <c r="M1237" s="95"/>
      <c r="N1237" s="95"/>
      <c r="O1237" s="95"/>
      <c r="P1237" s="95"/>
      <c r="Q1237" s="95"/>
      <c r="R1237" s="95">
        <f t="shared" si="275"/>
        <v>3701784.3000000003</v>
      </c>
      <c r="S1237" s="95"/>
      <c r="T1237" s="95"/>
      <c r="U1237" s="95"/>
      <c r="V1237" s="95"/>
      <c r="W1237" s="95"/>
      <c r="X1237" s="95">
        <f t="shared" ref="X1237:X1240" si="279">L1237+M1237+N1237+O1237+P1237+Q1237+R1237+S1237+T1237+U1237+V1237+W1237</f>
        <v>4205738.4000000004</v>
      </c>
      <c r="Y1237" s="9" t="s">
        <v>2660</v>
      </c>
      <c r="Z1237" s="16">
        <v>0</v>
      </c>
      <c r="AA1237" s="16">
        <v>0</v>
      </c>
      <c r="AB1237" s="16">
        <v>0</v>
      </c>
      <c r="AC1237" s="53">
        <f t="shared" ref="AC1237:AC1240" si="280">X1237-(Z1237+AA1237+AB1237)</f>
        <v>4205738.4000000004</v>
      </c>
      <c r="AD1237" s="55"/>
    </row>
    <row r="1238" spans="1:30" s="6" customFormat="1" ht="93.75" customHeight="1" x14ac:dyDescent="0.25">
      <c r="A1238" s="51">
        <f>IF(OR(D1238=0,D1238=""),"",COUNTA($D$1156:D1238))</f>
        <v>67</v>
      </c>
      <c r="B1238" s="11" t="s">
        <v>2634</v>
      </c>
      <c r="C1238" s="11" t="s">
        <v>2617</v>
      </c>
      <c r="D1238" s="58">
        <v>1936</v>
      </c>
      <c r="E1238" s="59">
        <v>678</v>
      </c>
      <c r="F1238" s="59">
        <v>410.6</v>
      </c>
      <c r="G1238" s="59">
        <v>55.6</v>
      </c>
      <c r="H1238" s="9" t="s">
        <v>725</v>
      </c>
      <c r="I1238" s="9"/>
      <c r="J1238" s="9"/>
      <c r="K1238" s="9"/>
      <c r="L1238" s="95"/>
      <c r="M1238" s="95"/>
      <c r="N1238" s="95"/>
      <c r="O1238" s="95"/>
      <c r="P1238" s="95"/>
      <c r="Q1238" s="95"/>
      <c r="R1238" s="95">
        <f t="shared" si="275"/>
        <v>3690354</v>
      </c>
      <c r="S1238" s="95"/>
      <c r="T1238" s="95"/>
      <c r="U1238" s="95"/>
      <c r="V1238" s="95"/>
      <c r="W1238" s="95"/>
      <c r="X1238" s="95">
        <f t="shared" si="279"/>
        <v>3690354</v>
      </c>
      <c r="Y1238" s="9" t="s">
        <v>2660</v>
      </c>
      <c r="Z1238" s="16">
        <v>0</v>
      </c>
      <c r="AA1238" s="16">
        <v>0</v>
      </c>
      <c r="AB1238" s="16">
        <v>0</v>
      </c>
      <c r="AC1238" s="53">
        <f t="shared" si="280"/>
        <v>3690354</v>
      </c>
      <c r="AD1238" s="55"/>
    </row>
    <row r="1239" spans="1:30" s="6" customFormat="1" ht="93.75" customHeight="1" x14ac:dyDescent="0.25">
      <c r="A1239" s="51">
        <f>IF(OR(D1239=0,D1239=""),"",COUNTA($D$1156:D1239))</f>
        <v>68</v>
      </c>
      <c r="B1239" s="11" t="s">
        <v>2635</v>
      </c>
      <c r="C1239" s="11" t="s">
        <v>2618</v>
      </c>
      <c r="D1239" s="58">
        <v>1966</v>
      </c>
      <c r="E1239" s="59">
        <v>672.3</v>
      </c>
      <c r="F1239" s="59">
        <v>408.7</v>
      </c>
      <c r="G1239" s="59">
        <v>49.3</v>
      </c>
      <c r="H1239" s="9" t="s">
        <v>725</v>
      </c>
      <c r="I1239" s="9"/>
      <c r="J1239" s="9"/>
      <c r="K1239" s="9"/>
      <c r="L1239" s="95"/>
      <c r="M1239" s="95"/>
      <c r="N1239" s="95"/>
      <c r="O1239" s="95"/>
      <c r="P1239" s="95"/>
      <c r="Q1239" s="95"/>
      <c r="R1239" s="95">
        <f t="shared" si="275"/>
        <v>3659328.9</v>
      </c>
      <c r="S1239" s="95"/>
      <c r="T1239" s="95"/>
      <c r="U1239" s="95"/>
      <c r="V1239" s="95"/>
      <c r="W1239" s="95"/>
      <c r="X1239" s="95">
        <f t="shared" si="279"/>
        <v>3659328.9</v>
      </c>
      <c r="Y1239" s="9" t="s">
        <v>2660</v>
      </c>
      <c r="Z1239" s="16">
        <v>0</v>
      </c>
      <c r="AA1239" s="16">
        <v>0</v>
      </c>
      <c r="AB1239" s="16">
        <v>0</v>
      </c>
      <c r="AC1239" s="53">
        <f t="shared" si="280"/>
        <v>3659328.9</v>
      </c>
      <c r="AD1239" s="55"/>
    </row>
    <row r="1240" spans="1:30" s="6" customFormat="1" ht="93.75" customHeight="1" x14ac:dyDescent="0.25">
      <c r="A1240" s="51">
        <f>IF(OR(D1240=0,D1240=""),"",COUNTA($D$1156:D1240))</f>
        <v>69</v>
      </c>
      <c r="B1240" s="11" t="s">
        <v>2637</v>
      </c>
      <c r="C1240" s="11" t="s">
        <v>2619</v>
      </c>
      <c r="D1240" s="58">
        <v>1962</v>
      </c>
      <c r="E1240" s="59">
        <v>2121.84</v>
      </c>
      <c r="F1240" s="59">
        <v>1509.54</v>
      </c>
      <c r="G1240" s="59">
        <v>0</v>
      </c>
      <c r="H1240" s="9" t="s">
        <v>727</v>
      </c>
      <c r="I1240" s="9"/>
      <c r="J1240" s="9"/>
      <c r="K1240" s="9"/>
      <c r="L1240" s="95"/>
      <c r="M1240" s="95"/>
      <c r="N1240" s="95"/>
      <c r="O1240" s="95"/>
      <c r="P1240" s="95"/>
      <c r="Q1240" s="95"/>
      <c r="R1240" s="95">
        <f t="shared" si="275"/>
        <v>11549175.120000001</v>
      </c>
      <c r="S1240" s="95"/>
      <c r="T1240" s="95"/>
      <c r="U1240" s="95"/>
      <c r="V1240" s="95"/>
      <c r="W1240" s="95"/>
      <c r="X1240" s="95">
        <f t="shared" si="279"/>
        <v>11549175.120000001</v>
      </c>
      <c r="Y1240" s="9" t="s">
        <v>2660</v>
      </c>
      <c r="Z1240" s="16">
        <v>0</v>
      </c>
      <c r="AA1240" s="16">
        <v>0</v>
      </c>
      <c r="AB1240" s="16">
        <v>0</v>
      </c>
      <c r="AC1240" s="53">
        <f t="shared" si="280"/>
        <v>11549175.120000001</v>
      </c>
      <c r="AD1240" s="55"/>
    </row>
    <row r="1241" spans="1:30" s="6" customFormat="1" ht="93.75" customHeight="1" x14ac:dyDescent="0.25">
      <c r="A1241" s="51">
        <f>IF(OR(D1241=0,D1241=""),"",COUNTA($D$1156:D1241))</f>
        <v>70</v>
      </c>
      <c r="B1241" s="9" t="s">
        <v>2593</v>
      </c>
      <c r="C1241" s="11" t="s">
        <v>2589</v>
      </c>
      <c r="D1241" s="16">
        <v>1988</v>
      </c>
      <c r="E1241" s="95">
        <v>1073.5999999999999</v>
      </c>
      <c r="F1241" s="95">
        <v>506.2</v>
      </c>
      <c r="G1241" s="95">
        <v>751.3</v>
      </c>
      <c r="H1241" s="9" t="s">
        <v>725</v>
      </c>
      <c r="I1241" s="9"/>
      <c r="J1241" s="9"/>
      <c r="K1241" s="9"/>
      <c r="L1241" s="95"/>
      <c r="M1241" s="95"/>
      <c r="N1241" s="95"/>
      <c r="O1241" s="95"/>
      <c r="P1241" s="95"/>
      <c r="Q1241" s="95"/>
      <c r="R1241" s="95">
        <f>5443*E1241</f>
        <v>5843604.7999999998</v>
      </c>
      <c r="S1241" s="95"/>
      <c r="T1241" s="95"/>
      <c r="U1241" s="95"/>
      <c r="V1241" s="95"/>
      <c r="W1241" s="95"/>
      <c r="X1241" s="95">
        <f>L1241+M1241+N1241+O1241+P1241+Q1241+R1241+S1241+T1241+U1241+V1241+W1241</f>
        <v>5843604.7999999998</v>
      </c>
      <c r="Y1241" s="9" t="s">
        <v>2660</v>
      </c>
      <c r="Z1241" s="16">
        <v>0</v>
      </c>
      <c r="AA1241" s="16">
        <v>0</v>
      </c>
      <c r="AB1241" s="16">
        <v>0</v>
      </c>
      <c r="AC1241" s="53">
        <f>X1241-(Z1241+AA1241+AB1241)</f>
        <v>5843604.7999999998</v>
      </c>
      <c r="AD1241" s="55"/>
    </row>
    <row r="1242" spans="1:30" s="6" customFormat="1" ht="93.75" customHeight="1" x14ac:dyDescent="0.25">
      <c r="A1242" s="51">
        <f>IF(OR(D1242=0,D1242=""),"",COUNTA($D$1156:D1242))</f>
        <v>71</v>
      </c>
      <c r="B1242" s="9" t="s">
        <v>2571</v>
      </c>
      <c r="C1242" s="11" t="s">
        <v>2562</v>
      </c>
      <c r="D1242" s="16">
        <v>1966</v>
      </c>
      <c r="E1242" s="95">
        <v>382.7</v>
      </c>
      <c r="F1242" s="95">
        <v>358.5</v>
      </c>
      <c r="G1242" s="95">
        <v>0</v>
      </c>
      <c r="H1242" s="9" t="s">
        <v>725</v>
      </c>
      <c r="I1242" s="9"/>
      <c r="J1242" s="9"/>
      <c r="K1242" s="9"/>
      <c r="L1242" s="95"/>
      <c r="M1242" s="95"/>
      <c r="N1242" s="95"/>
      <c r="O1242" s="95"/>
      <c r="P1242" s="95"/>
      <c r="Q1242" s="95"/>
      <c r="R1242" s="95">
        <f>5443*E1242</f>
        <v>2083036.0999999999</v>
      </c>
      <c r="S1242" s="95"/>
      <c r="T1242" s="95"/>
      <c r="U1242" s="95"/>
      <c r="V1242" s="95"/>
      <c r="W1242" s="95"/>
      <c r="X1242" s="95">
        <f>L1242+M1242+N1242+O1242+P1242+Q1242+R1242+S1242+T1242+U1242+V1242+W1242</f>
        <v>2083036.0999999999</v>
      </c>
      <c r="Y1242" s="9" t="s">
        <v>2660</v>
      </c>
      <c r="Z1242" s="16">
        <v>0</v>
      </c>
      <c r="AA1242" s="16">
        <v>0</v>
      </c>
      <c r="AB1242" s="16">
        <v>0</v>
      </c>
      <c r="AC1242" s="53">
        <f>X1242-(Z1242+AA1242+AB1242)</f>
        <v>2083036.0999999999</v>
      </c>
      <c r="AD1242" s="55"/>
    </row>
    <row r="1243" spans="1:30" s="6" customFormat="1" ht="93.75" customHeight="1" x14ac:dyDescent="0.25">
      <c r="A1243" s="51">
        <f>IF(OR(D1243=0,D1243=""),"",COUNTA($D$1156:D1243))</f>
        <v>72</v>
      </c>
      <c r="B1243" s="9" t="s">
        <v>910</v>
      </c>
      <c r="C1243" s="11" t="s">
        <v>535</v>
      </c>
      <c r="D1243" s="16">
        <v>1972</v>
      </c>
      <c r="E1243" s="95">
        <v>1063.8</v>
      </c>
      <c r="F1243" s="95">
        <v>650.1</v>
      </c>
      <c r="G1243" s="95">
        <v>81.099999999999994</v>
      </c>
      <c r="H1243" s="9" t="s">
        <v>727</v>
      </c>
      <c r="I1243" s="9"/>
      <c r="J1243" s="9"/>
      <c r="K1243" s="9"/>
      <c r="L1243" s="95">
        <f>741*E1243</f>
        <v>788275.79999999993</v>
      </c>
      <c r="M1243" s="95">
        <f>3305*E1243</f>
        <v>3515859</v>
      </c>
      <c r="N1243" s="95"/>
      <c r="O1243" s="95">
        <f>681*E1243</f>
        <v>724447.79999999993</v>
      </c>
      <c r="P1243" s="95">
        <f>576*E1243</f>
        <v>612748.79999999993</v>
      </c>
      <c r="Q1243" s="95"/>
      <c r="R1243" s="95">
        <f>5443*E1243</f>
        <v>5790263.3999999994</v>
      </c>
      <c r="S1243" s="95"/>
      <c r="T1243" s="95">
        <f>4818*E1243</f>
        <v>5125388.3999999994</v>
      </c>
      <c r="U1243" s="95">
        <f>185*E1243</f>
        <v>196803</v>
      </c>
      <c r="V1243" s="95"/>
      <c r="W1243" s="95">
        <f>(L1243+M1243+N1243+O1243+P1243+Q1243+R1243+S1243+T1243+U1243)*0.0214</f>
        <v>358531.02467999997</v>
      </c>
      <c r="X1243" s="95">
        <f>L1243+M1243+N1243+O1243+P1243+Q1243+R1243+S1243+T1243+U1243+V1243+W1243</f>
        <v>17112317.224679999</v>
      </c>
      <c r="Y1243" s="9" t="s">
        <v>2660</v>
      </c>
      <c r="Z1243" s="16">
        <v>0</v>
      </c>
      <c r="AA1243" s="16">
        <v>0</v>
      </c>
      <c r="AB1243" s="16">
        <v>0</v>
      </c>
      <c r="AC1243" s="53">
        <f>X1243-(Z1243+AA1243+AB1243)</f>
        <v>17112317.224679999</v>
      </c>
      <c r="AD1243" s="55"/>
    </row>
    <row r="1244" spans="1:30" s="6" customFormat="1" ht="93.75" customHeight="1" x14ac:dyDescent="0.25">
      <c r="A1244" s="51" t="str">
        <f>IF(OR(D1244=0,D1244=""),"",COUNTA($D$1156:D1244))</f>
        <v/>
      </c>
      <c r="B1244" s="51"/>
      <c r="C1244" s="11"/>
      <c r="D1244" s="16"/>
      <c r="E1244" s="54">
        <f>SUM(E1234:E1243)</f>
        <v>9689.14</v>
      </c>
      <c r="F1244" s="54">
        <f>SUM(F1234:F1243)</f>
        <v>5655.24</v>
      </c>
      <c r="G1244" s="54">
        <f>SUM(G1234:G1243)</f>
        <v>2782.4</v>
      </c>
      <c r="H1244" s="9"/>
      <c r="I1244" s="9"/>
      <c r="J1244" s="9"/>
      <c r="K1244" s="9"/>
      <c r="L1244" s="95"/>
      <c r="M1244" s="95"/>
      <c r="N1244" s="95"/>
      <c r="O1244" s="95"/>
      <c r="P1244" s="95"/>
      <c r="Q1244" s="95"/>
      <c r="R1244" s="95"/>
      <c r="S1244" s="95"/>
      <c r="T1244" s="95"/>
      <c r="U1244" s="95"/>
      <c r="V1244" s="95"/>
      <c r="W1244" s="95"/>
      <c r="X1244" s="54">
        <f>SUM(X1234:X1243)</f>
        <v>73493497.940080002</v>
      </c>
      <c r="Y1244" s="54"/>
      <c r="Z1244" s="54">
        <v>0</v>
      </c>
      <c r="AA1244" s="56">
        <v>0</v>
      </c>
      <c r="AB1244" s="56">
        <v>0</v>
      </c>
      <c r="AC1244" s="54">
        <f>SUM(AC1234:AC1243)</f>
        <v>73493497.940080002</v>
      </c>
      <c r="AD1244" s="55"/>
    </row>
    <row r="1245" spans="1:30" s="6" customFormat="1" ht="93.75" customHeight="1" x14ac:dyDescent="0.25">
      <c r="A1245" s="51" t="str">
        <f>IF(OR(D1245=0,D1245=""),"",COUNTA($D$1156:D1245))</f>
        <v/>
      </c>
      <c r="B1245" s="51"/>
      <c r="C1245" s="52" t="s">
        <v>2710</v>
      </c>
      <c r="D1245" s="16"/>
      <c r="E1245" s="95"/>
      <c r="F1245" s="95"/>
      <c r="G1245" s="95"/>
      <c r="H1245" s="9"/>
      <c r="I1245" s="9"/>
      <c r="J1245" s="9"/>
      <c r="K1245" s="9"/>
      <c r="L1245" s="95"/>
      <c r="M1245" s="95"/>
      <c r="N1245" s="95"/>
      <c r="O1245" s="95"/>
      <c r="P1245" s="95"/>
      <c r="Q1245" s="95"/>
      <c r="R1245" s="95"/>
      <c r="S1245" s="95"/>
      <c r="T1245" s="95"/>
      <c r="U1245" s="95"/>
      <c r="V1245" s="95"/>
      <c r="W1245" s="95"/>
      <c r="X1245" s="53"/>
      <c r="Y1245" s="53"/>
      <c r="Z1245" s="53"/>
      <c r="AA1245" s="53"/>
      <c r="AB1245" s="53"/>
      <c r="AC1245" s="53"/>
      <c r="AD1245" s="55"/>
    </row>
    <row r="1246" spans="1:30" s="6" customFormat="1" ht="93.75" customHeight="1" x14ac:dyDescent="0.25">
      <c r="A1246" s="51">
        <f>IF(OR(D1246=0,D1246=""),"",COUNTA($D$1156:D1246))</f>
        <v>73</v>
      </c>
      <c r="B1246" s="9" t="s">
        <v>914</v>
      </c>
      <c r="C1246" s="11" t="s">
        <v>490</v>
      </c>
      <c r="D1246" s="16">
        <v>1971</v>
      </c>
      <c r="E1246" s="95">
        <v>755.6</v>
      </c>
      <c r="F1246" s="95">
        <v>462.7</v>
      </c>
      <c r="G1246" s="95">
        <v>58.4</v>
      </c>
      <c r="H1246" s="9" t="s">
        <v>725</v>
      </c>
      <c r="I1246" s="9"/>
      <c r="J1246" s="9"/>
      <c r="K1246" s="9"/>
      <c r="L1246" s="95">
        <f>741*E1246</f>
        <v>559899.6</v>
      </c>
      <c r="M1246" s="95"/>
      <c r="N1246" s="95"/>
      <c r="O1246" s="95">
        <f>681*E1246</f>
        <v>514563.60000000003</v>
      </c>
      <c r="P1246" s="95">
        <f>576*E1246</f>
        <v>435225.60000000003</v>
      </c>
      <c r="Q1246" s="95"/>
      <c r="R1246" s="95">
        <f>5443*E1246</f>
        <v>4112730.8000000003</v>
      </c>
      <c r="S1246" s="95"/>
      <c r="T1246" s="95">
        <f>4818*E1246</f>
        <v>3640480.8000000003</v>
      </c>
      <c r="U1246" s="95">
        <f>185*E1246</f>
        <v>139786</v>
      </c>
      <c r="V1246" s="95"/>
      <c r="W1246" s="95">
        <f>(L1246+M1246+N1246+O1246+P1246+Q1246+R1246+S1246+T1246+U1246)*0.0214</f>
        <v>201217.48895999999</v>
      </c>
      <c r="X1246" s="95">
        <f>L1246+M1246+N1246+O1246+P1246+Q1246+R1246+S1246+T1246+U1246+V1246+W1246</f>
        <v>9603903.8889600001</v>
      </c>
      <c r="Y1246" s="9" t="s">
        <v>2660</v>
      </c>
      <c r="Z1246" s="16">
        <v>0</v>
      </c>
      <c r="AA1246" s="16">
        <v>0</v>
      </c>
      <c r="AB1246" s="16">
        <v>0</v>
      </c>
      <c r="AC1246" s="53">
        <f>X1246-(Z1246+AA1246+AB1246)</f>
        <v>9603903.8889600001</v>
      </c>
      <c r="AD1246" s="55"/>
    </row>
    <row r="1247" spans="1:30" s="6" customFormat="1" ht="93.75" customHeight="1" x14ac:dyDescent="0.25">
      <c r="A1247" s="51">
        <f>IF(OR(D1247=0,D1247=""),"",COUNTA($D$1156:D1247))</f>
        <v>74</v>
      </c>
      <c r="B1247" s="9" t="s">
        <v>915</v>
      </c>
      <c r="C1247" s="11" t="s">
        <v>491</v>
      </c>
      <c r="D1247" s="16">
        <v>1971</v>
      </c>
      <c r="E1247" s="95">
        <v>755.1</v>
      </c>
      <c r="F1247" s="95">
        <v>432.8</v>
      </c>
      <c r="G1247" s="95">
        <v>60</v>
      </c>
      <c r="H1247" s="9" t="s">
        <v>725</v>
      </c>
      <c r="I1247" s="9"/>
      <c r="J1247" s="9"/>
      <c r="K1247" s="9"/>
      <c r="L1247" s="95">
        <f>741*E1247</f>
        <v>559529.1</v>
      </c>
      <c r="M1247" s="95"/>
      <c r="N1247" s="95"/>
      <c r="O1247" s="95">
        <f>681*E1247</f>
        <v>514223.10000000003</v>
      </c>
      <c r="P1247" s="95">
        <f>576*E1247</f>
        <v>434937.60000000003</v>
      </c>
      <c r="Q1247" s="95"/>
      <c r="R1247" s="95"/>
      <c r="S1247" s="95"/>
      <c r="T1247" s="95">
        <f>4818*E1247</f>
        <v>3638071.8000000003</v>
      </c>
      <c r="U1247" s="95">
        <f>185*E1247</f>
        <v>139693.5</v>
      </c>
      <c r="V1247" s="95"/>
      <c r="W1247" s="95">
        <f>(L1247+M1247+N1247+O1247+P1247+Q1247+R1247+S1247+T1247+U1247)*0.0214</f>
        <v>113130.13914</v>
      </c>
      <c r="X1247" s="95">
        <f>L1247+M1247+N1247+O1247+P1247+Q1247+R1247+S1247+T1247+U1247+V1247+W1247</f>
        <v>5399585.2391400002</v>
      </c>
      <c r="Y1247" s="9" t="s">
        <v>2660</v>
      </c>
      <c r="Z1247" s="16">
        <v>0</v>
      </c>
      <c r="AA1247" s="16">
        <v>0</v>
      </c>
      <c r="AB1247" s="16">
        <v>0</v>
      </c>
      <c r="AC1247" s="53">
        <f>X1247-(Z1247+AA1247+AB1247)</f>
        <v>5399585.2391400002</v>
      </c>
      <c r="AD1247" s="55"/>
    </row>
    <row r="1248" spans="1:30" s="6" customFormat="1" ht="93.75" customHeight="1" x14ac:dyDescent="0.25">
      <c r="A1248" s="51">
        <f>IF(OR(D1248=0,D1248=""),"",COUNTA($D$1156:D1248))</f>
        <v>75</v>
      </c>
      <c r="B1248" s="9" t="s">
        <v>913</v>
      </c>
      <c r="C1248" s="11" t="s">
        <v>536</v>
      </c>
      <c r="D1248" s="16">
        <v>1972</v>
      </c>
      <c r="E1248" s="95">
        <v>414.7</v>
      </c>
      <c r="F1248" s="95">
        <v>264.3</v>
      </c>
      <c r="G1248" s="95">
        <v>43.3</v>
      </c>
      <c r="H1248" s="9" t="s">
        <v>725</v>
      </c>
      <c r="I1248" s="95"/>
      <c r="J1248" s="95"/>
      <c r="K1248" s="9"/>
      <c r="L1248" s="95">
        <f>741*E1248</f>
        <v>307292.7</v>
      </c>
      <c r="M1248" s="95"/>
      <c r="N1248" s="95"/>
      <c r="O1248" s="95">
        <f>681*E1248</f>
        <v>282410.7</v>
      </c>
      <c r="P1248" s="95">
        <f>576*E1248</f>
        <v>238867.19999999998</v>
      </c>
      <c r="Q1248" s="95"/>
      <c r="R1248" s="95">
        <f>5443*E1248</f>
        <v>2257212.1</v>
      </c>
      <c r="S1248" s="95"/>
      <c r="T1248" s="95">
        <f>4818*E1248</f>
        <v>1998024.5999999999</v>
      </c>
      <c r="U1248" s="95">
        <f>185*E1248</f>
        <v>76719.5</v>
      </c>
      <c r="V1248" s="95"/>
      <c r="W1248" s="95">
        <f>(L1248+M1248+N1248+O1248+P1248+Q1248+R1248+S1248+T1248+U1248)*0.0214</f>
        <v>110435.27351999999</v>
      </c>
      <c r="X1248" s="95">
        <f>L1248+M1248+N1248+O1248+P1248+Q1248+R1248+S1248+T1248+U1248+V1248+W1248</f>
        <v>5270962.0735200001</v>
      </c>
      <c r="Y1248" s="9" t="s">
        <v>2660</v>
      </c>
      <c r="Z1248" s="16">
        <v>0</v>
      </c>
      <c r="AA1248" s="16">
        <v>0</v>
      </c>
      <c r="AB1248" s="16">
        <v>0</v>
      </c>
      <c r="AC1248" s="53">
        <f>X1248-(Z1248+AA1248+AB1248)</f>
        <v>5270962.0735200001</v>
      </c>
      <c r="AD1248" s="55"/>
    </row>
    <row r="1249" spans="1:30" s="6" customFormat="1" ht="93.75" customHeight="1" x14ac:dyDescent="0.25">
      <c r="A1249" s="51" t="str">
        <f>IF(OR(D1249=0,D1249=""),"",COUNTA($D$1156:D1249))</f>
        <v/>
      </c>
      <c r="B1249" s="51"/>
      <c r="C1249" s="11"/>
      <c r="D1249" s="16"/>
      <c r="E1249" s="54">
        <f>SUM(E1246:E1248)</f>
        <v>1925.4</v>
      </c>
      <c r="F1249" s="54">
        <f>SUM(F1246:F1248)</f>
        <v>1159.8</v>
      </c>
      <c r="G1249" s="54">
        <f>SUM(G1246:G1248)</f>
        <v>161.69999999999999</v>
      </c>
      <c r="H1249" s="9"/>
      <c r="I1249" s="95"/>
      <c r="J1249" s="95"/>
      <c r="K1249" s="9"/>
      <c r="L1249" s="95"/>
      <c r="M1249" s="95"/>
      <c r="N1249" s="95"/>
      <c r="O1249" s="95"/>
      <c r="P1249" s="95"/>
      <c r="Q1249" s="95"/>
      <c r="R1249" s="95"/>
      <c r="S1249" s="95"/>
      <c r="T1249" s="95"/>
      <c r="U1249" s="95"/>
      <c r="V1249" s="95"/>
      <c r="W1249" s="95"/>
      <c r="X1249" s="54">
        <f>SUM(X1246:X1248)</f>
        <v>20274451.201620001</v>
      </c>
      <c r="Y1249" s="54"/>
      <c r="Z1249" s="54">
        <v>0</v>
      </c>
      <c r="AA1249" s="56">
        <v>0</v>
      </c>
      <c r="AB1249" s="56">
        <v>0</v>
      </c>
      <c r="AC1249" s="54">
        <f>SUM(AC1246:AC1248)</f>
        <v>20274451.201620001</v>
      </c>
      <c r="AD1249" s="55"/>
    </row>
    <row r="1250" spans="1:30" s="6" customFormat="1" ht="93.75" customHeight="1" x14ac:dyDescent="0.25">
      <c r="A1250" s="51" t="str">
        <f>IF(OR(D1250=0,D1250=""),"",COUNTA($D$1156:D1250))</f>
        <v/>
      </c>
      <c r="B1250" s="51"/>
      <c r="C1250" s="52" t="s">
        <v>2685</v>
      </c>
      <c r="D1250" s="16"/>
      <c r="E1250" s="95"/>
      <c r="F1250" s="95"/>
      <c r="G1250" s="95"/>
      <c r="H1250" s="9"/>
      <c r="I1250" s="95"/>
      <c r="J1250" s="95"/>
      <c r="K1250" s="9"/>
      <c r="L1250" s="95"/>
      <c r="M1250" s="95"/>
      <c r="N1250" s="95"/>
      <c r="O1250" s="95"/>
      <c r="P1250" s="95"/>
      <c r="Q1250" s="95"/>
      <c r="R1250" s="95"/>
      <c r="S1250" s="95"/>
      <c r="T1250" s="95"/>
      <c r="U1250" s="95"/>
      <c r="V1250" s="95"/>
      <c r="W1250" s="95"/>
      <c r="X1250" s="53"/>
      <c r="Y1250" s="53"/>
      <c r="Z1250" s="53"/>
      <c r="AA1250" s="53"/>
      <c r="AB1250" s="53"/>
      <c r="AC1250" s="53"/>
      <c r="AD1250" s="55"/>
    </row>
    <row r="1251" spans="1:30" s="6" customFormat="1" ht="93.75" customHeight="1" x14ac:dyDescent="0.25">
      <c r="A1251" s="51">
        <f>IF(OR(D1251=0,D1251=""),"",COUNTA($D$1156:D1251))</f>
        <v>76</v>
      </c>
      <c r="B1251" s="9" t="s">
        <v>923</v>
      </c>
      <c r="C1251" s="11" t="s">
        <v>537</v>
      </c>
      <c r="D1251" s="16">
        <v>1972</v>
      </c>
      <c r="E1251" s="95">
        <v>695.1</v>
      </c>
      <c r="F1251" s="95">
        <v>695</v>
      </c>
      <c r="G1251" s="95">
        <v>0</v>
      </c>
      <c r="H1251" s="9" t="s">
        <v>725</v>
      </c>
      <c r="I1251" s="95"/>
      <c r="J1251" s="95"/>
      <c r="K1251" s="9"/>
      <c r="L1251" s="95">
        <f>741*E1251</f>
        <v>515069.10000000003</v>
      </c>
      <c r="M1251" s="95"/>
      <c r="N1251" s="95"/>
      <c r="O1251" s="95">
        <f>681*E1251</f>
        <v>473363.10000000003</v>
      </c>
      <c r="P1251" s="95">
        <f>576*E1251</f>
        <v>400377.60000000003</v>
      </c>
      <c r="Q1251" s="95"/>
      <c r="R1251" s="95">
        <f t="shared" ref="R1251:R1258" si="281">5443*E1251</f>
        <v>3783429.3000000003</v>
      </c>
      <c r="S1251" s="95"/>
      <c r="T1251" s="95">
        <f>4818*E1251</f>
        <v>3348991.8000000003</v>
      </c>
      <c r="U1251" s="95">
        <f>185*E1251</f>
        <v>128593.5</v>
      </c>
      <c r="V1251" s="95"/>
      <c r="W1251" s="95">
        <f>(L1251+M1251+N1251+O1251+P1251+Q1251+R1251+S1251+T1251+U1251)*0.0214</f>
        <v>185106.24215999999</v>
      </c>
      <c r="X1251" s="95">
        <f t="shared" ref="X1251:X1258" si="282">L1251+M1251+N1251+O1251+P1251+Q1251+R1251+S1251+T1251+U1251+V1251+W1251</f>
        <v>8834930.6421600003</v>
      </c>
      <c r="Y1251" s="9" t="s">
        <v>2660</v>
      </c>
      <c r="Z1251" s="16">
        <v>0</v>
      </c>
      <c r="AA1251" s="16">
        <v>0</v>
      </c>
      <c r="AB1251" s="16">
        <v>0</v>
      </c>
      <c r="AC1251" s="53">
        <f t="shared" ref="AC1251:AC1258" si="283">X1251-(Z1251+AA1251+AB1251)</f>
        <v>8834930.6421600003</v>
      </c>
      <c r="AD1251" s="55"/>
    </row>
    <row r="1252" spans="1:30" s="6" customFormat="1" ht="93.75" customHeight="1" x14ac:dyDescent="0.25">
      <c r="A1252" s="51">
        <f>IF(OR(D1252=0,D1252=""),"",COUNTA($D$1156:D1252))</f>
        <v>77</v>
      </c>
      <c r="B1252" s="9" t="s">
        <v>2526</v>
      </c>
      <c r="C1252" s="11" t="s">
        <v>2521</v>
      </c>
      <c r="D1252" s="16">
        <v>1994</v>
      </c>
      <c r="E1252" s="95">
        <v>1889.5</v>
      </c>
      <c r="F1252" s="95">
        <v>1224.3</v>
      </c>
      <c r="G1252" s="95">
        <v>566.79999999999995</v>
      </c>
      <c r="H1252" s="9" t="s">
        <v>727</v>
      </c>
      <c r="I1252" s="95"/>
      <c r="J1252" s="95"/>
      <c r="K1252" s="9"/>
      <c r="L1252" s="95"/>
      <c r="M1252" s="95"/>
      <c r="N1252" s="95"/>
      <c r="O1252" s="95"/>
      <c r="P1252" s="95"/>
      <c r="Q1252" s="95"/>
      <c r="R1252" s="95">
        <f t="shared" si="281"/>
        <v>10284548.5</v>
      </c>
      <c r="S1252" s="95"/>
      <c r="T1252" s="95"/>
      <c r="U1252" s="95"/>
      <c r="V1252" s="95"/>
      <c r="W1252" s="95"/>
      <c r="X1252" s="95">
        <f t="shared" si="282"/>
        <v>10284548.5</v>
      </c>
      <c r="Y1252" s="9" t="s">
        <v>2660</v>
      </c>
      <c r="Z1252" s="16">
        <v>0</v>
      </c>
      <c r="AA1252" s="16">
        <v>0</v>
      </c>
      <c r="AB1252" s="16">
        <v>0</v>
      </c>
      <c r="AC1252" s="53">
        <f t="shared" si="283"/>
        <v>10284548.5</v>
      </c>
      <c r="AD1252" s="55"/>
    </row>
    <row r="1253" spans="1:30" s="6" customFormat="1" ht="93.75" customHeight="1" x14ac:dyDescent="0.25">
      <c r="A1253" s="51">
        <f>IF(OR(D1253=0,D1253=""),"",COUNTA($D$1156:D1253))</f>
        <v>78</v>
      </c>
      <c r="B1253" s="9" t="s">
        <v>917</v>
      </c>
      <c r="C1253" s="11" t="s">
        <v>588</v>
      </c>
      <c r="D1253" s="16">
        <v>1973</v>
      </c>
      <c r="E1253" s="95">
        <v>776.9</v>
      </c>
      <c r="F1253" s="95">
        <v>715.9</v>
      </c>
      <c r="G1253" s="95">
        <v>0</v>
      </c>
      <c r="H1253" s="9" t="s">
        <v>725</v>
      </c>
      <c r="I1253" s="9"/>
      <c r="J1253" s="9"/>
      <c r="K1253" s="9"/>
      <c r="L1253" s="95"/>
      <c r="M1253" s="95"/>
      <c r="N1253" s="95"/>
      <c r="O1253" s="95"/>
      <c r="P1253" s="95"/>
      <c r="Q1253" s="95"/>
      <c r="R1253" s="95">
        <f t="shared" si="281"/>
        <v>4228666.7</v>
      </c>
      <c r="S1253" s="95"/>
      <c r="T1253" s="95"/>
      <c r="U1253" s="95"/>
      <c r="V1253" s="95"/>
      <c r="W1253" s="95"/>
      <c r="X1253" s="95">
        <f t="shared" si="282"/>
        <v>4228666.7</v>
      </c>
      <c r="Y1253" s="9" t="s">
        <v>2660</v>
      </c>
      <c r="Z1253" s="16">
        <v>0</v>
      </c>
      <c r="AA1253" s="16">
        <v>0</v>
      </c>
      <c r="AB1253" s="16">
        <v>0</v>
      </c>
      <c r="AC1253" s="53">
        <f t="shared" si="283"/>
        <v>4228666.7</v>
      </c>
      <c r="AD1253" s="55"/>
    </row>
    <row r="1254" spans="1:30" s="6" customFormat="1" ht="93.75" customHeight="1" x14ac:dyDescent="0.25">
      <c r="A1254" s="51">
        <f>IF(OR(D1254=0,D1254=""),"",COUNTA($D$1156:D1254))</f>
        <v>79</v>
      </c>
      <c r="B1254" s="9" t="s">
        <v>918</v>
      </c>
      <c r="C1254" s="11" t="s">
        <v>589</v>
      </c>
      <c r="D1254" s="16">
        <v>1973</v>
      </c>
      <c r="E1254" s="95">
        <v>787.5</v>
      </c>
      <c r="F1254" s="95">
        <v>727.1</v>
      </c>
      <c r="G1254" s="95">
        <v>53.5</v>
      </c>
      <c r="H1254" s="9" t="s">
        <v>725</v>
      </c>
      <c r="I1254" s="9"/>
      <c r="J1254" s="9"/>
      <c r="K1254" s="9"/>
      <c r="L1254" s="95"/>
      <c r="M1254" s="95"/>
      <c r="N1254" s="95"/>
      <c r="O1254" s="95"/>
      <c r="P1254" s="95"/>
      <c r="Q1254" s="95"/>
      <c r="R1254" s="95">
        <f t="shared" si="281"/>
        <v>4286362.5</v>
      </c>
      <c r="S1254" s="95"/>
      <c r="T1254" s="95"/>
      <c r="U1254" s="95"/>
      <c r="V1254" s="95"/>
      <c r="W1254" s="95"/>
      <c r="X1254" s="95">
        <f t="shared" si="282"/>
        <v>4286362.5</v>
      </c>
      <c r="Y1254" s="9" t="s">
        <v>2660</v>
      </c>
      <c r="Z1254" s="16">
        <v>0</v>
      </c>
      <c r="AA1254" s="16">
        <v>0</v>
      </c>
      <c r="AB1254" s="16">
        <v>0</v>
      </c>
      <c r="AC1254" s="53">
        <f t="shared" si="283"/>
        <v>4286362.5</v>
      </c>
      <c r="AD1254" s="55"/>
    </row>
    <row r="1255" spans="1:30" s="6" customFormat="1" ht="93.75" customHeight="1" x14ac:dyDescent="0.25">
      <c r="A1255" s="51">
        <f>IF(OR(D1255=0,D1255=""),"",COUNTA($D$1156:D1255))</f>
        <v>80</v>
      </c>
      <c r="B1255" s="9" t="s">
        <v>919</v>
      </c>
      <c r="C1255" s="11" t="s">
        <v>590</v>
      </c>
      <c r="D1255" s="16">
        <v>1973</v>
      </c>
      <c r="E1255" s="95">
        <v>775.4</v>
      </c>
      <c r="F1255" s="95">
        <v>714.4</v>
      </c>
      <c r="G1255" s="95">
        <v>0</v>
      </c>
      <c r="H1255" s="9" t="s">
        <v>725</v>
      </c>
      <c r="I1255" s="9"/>
      <c r="J1255" s="9"/>
      <c r="K1255" s="9"/>
      <c r="L1255" s="95"/>
      <c r="M1255" s="95"/>
      <c r="N1255" s="95"/>
      <c r="O1255" s="95"/>
      <c r="P1255" s="95"/>
      <c r="Q1255" s="95"/>
      <c r="R1255" s="95">
        <f t="shared" si="281"/>
        <v>4220502.2</v>
      </c>
      <c r="S1255" s="95"/>
      <c r="T1255" s="95"/>
      <c r="U1255" s="95"/>
      <c r="V1255" s="95"/>
      <c r="W1255" s="95"/>
      <c r="X1255" s="95">
        <f t="shared" si="282"/>
        <v>4220502.2</v>
      </c>
      <c r="Y1255" s="9" t="s">
        <v>2660</v>
      </c>
      <c r="Z1255" s="16">
        <v>0</v>
      </c>
      <c r="AA1255" s="16">
        <v>0</v>
      </c>
      <c r="AB1255" s="16">
        <v>0</v>
      </c>
      <c r="AC1255" s="53">
        <f t="shared" si="283"/>
        <v>4220502.2</v>
      </c>
      <c r="AD1255" s="55"/>
    </row>
    <row r="1256" spans="1:30" s="6" customFormat="1" ht="93.75" customHeight="1" x14ac:dyDescent="0.25">
      <c r="A1256" s="51">
        <f>IF(OR(D1256=0,D1256=""),"",COUNTA($D$1156:D1256))</f>
        <v>81</v>
      </c>
      <c r="B1256" s="9" t="s">
        <v>924</v>
      </c>
      <c r="C1256" s="11" t="s">
        <v>591</v>
      </c>
      <c r="D1256" s="16">
        <v>1973</v>
      </c>
      <c r="E1256" s="95">
        <v>788.9</v>
      </c>
      <c r="F1256" s="95">
        <v>723.7</v>
      </c>
      <c r="G1256" s="95">
        <v>0</v>
      </c>
      <c r="H1256" s="9" t="s">
        <v>725</v>
      </c>
      <c r="I1256" s="9"/>
      <c r="J1256" s="9"/>
      <c r="K1256" s="9"/>
      <c r="L1256" s="95"/>
      <c r="M1256" s="95"/>
      <c r="N1256" s="95"/>
      <c r="O1256" s="95"/>
      <c r="P1256" s="95"/>
      <c r="Q1256" s="95"/>
      <c r="R1256" s="95">
        <f t="shared" si="281"/>
        <v>4293982.7</v>
      </c>
      <c r="S1256" s="95"/>
      <c r="T1256" s="95"/>
      <c r="U1256" s="95"/>
      <c r="V1256" s="95"/>
      <c r="W1256" s="95"/>
      <c r="X1256" s="95">
        <f t="shared" si="282"/>
        <v>4293982.7</v>
      </c>
      <c r="Y1256" s="9" t="s">
        <v>2660</v>
      </c>
      <c r="Z1256" s="16">
        <v>0</v>
      </c>
      <c r="AA1256" s="16">
        <v>0</v>
      </c>
      <c r="AB1256" s="16">
        <v>0</v>
      </c>
      <c r="AC1256" s="53">
        <f t="shared" si="283"/>
        <v>4293982.7</v>
      </c>
      <c r="AD1256" s="55"/>
    </row>
    <row r="1257" spans="1:30" s="6" customFormat="1" ht="93.75" customHeight="1" x14ac:dyDescent="0.25">
      <c r="A1257" s="51">
        <f>IF(OR(D1257=0,D1257=""),"",COUNTA($D$1156:D1257))</f>
        <v>82</v>
      </c>
      <c r="B1257" s="9" t="s">
        <v>925</v>
      </c>
      <c r="C1257" s="11" t="s">
        <v>651</v>
      </c>
      <c r="D1257" s="16">
        <v>1974</v>
      </c>
      <c r="E1257" s="95">
        <v>1088.0999999999999</v>
      </c>
      <c r="F1257" s="95">
        <v>1088.0999999999999</v>
      </c>
      <c r="G1257" s="95">
        <v>0</v>
      </c>
      <c r="H1257" s="9" t="s">
        <v>727</v>
      </c>
      <c r="I1257" s="9"/>
      <c r="J1257" s="9"/>
      <c r="K1257" s="9"/>
      <c r="L1257" s="95"/>
      <c r="M1257" s="95"/>
      <c r="N1257" s="95"/>
      <c r="O1257" s="95"/>
      <c r="P1257" s="95"/>
      <c r="Q1257" s="95"/>
      <c r="R1257" s="95">
        <f t="shared" si="281"/>
        <v>5922528.2999999998</v>
      </c>
      <c r="S1257" s="95"/>
      <c r="T1257" s="95"/>
      <c r="U1257" s="95"/>
      <c r="V1257" s="95"/>
      <c r="W1257" s="95"/>
      <c r="X1257" s="95">
        <f t="shared" si="282"/>
        <v>5922528.2999999998</v>
      </c>
      <c r="Y1257" s="9" t="s">
        <v>2660</v>
      </c>
      <c r="Z1257" s="16">
        <v>0</v>
      </c>
      <c r="AA1257" s="16">
        <v>0</v>
      </c>
      <c r="AB1257" s="16">
        <v>0</v>
      </c>
      <c r="AC1257" s="53">
        <f t="shared" si="283"/>
        <v>5922528.2999999998</v>
      </c>
      <c r="AD1257" s="55"/>
    </row>
    <row r="1258" spans="1:30" s="6" customFormat="1" ht="93.75" customHeight="1" x14ac:dyDescent="0.25">
      <c r="A1258" s="51">
        <f>IF(OR(D1258=0,D1258=""),"",COUNTA($D$1156:D1258))</f>
        <v>83</v>
      </c>
      <c r="B1258" s="9" t="s">
        <v>916</v>
      </c>
      <c r="C1258" s="11" t="s">
        <v>692</v>
      </c>
      <c r="D1258" s="16">
        <v>1975</v>
      </c>
      <c r="E1258" s="95">
        <v>912.4</v>
      </c>
      <c r="F1258" s="95">
        <v>683.3</v>
      </c>
      <c r="G1258" s="95">
        <v>229.1</v>
      </c>
      <c r="H1258" s="9" t="s">
        <v>725</v>
      </c>
      <c r="I1258" s="9"/>
      <c r="J1258" s="9"/>
      <c r="K1258" s="9"/>
      <c r="L1258" s="95"/>
      <c r="M1258" s="95"/>
      <c r="N1258" s="95"/>
      <c r="O1258" s="95"/>
      <c r="P1258" s="95"/>
      <c r="Q1258" s="95"/>
      <c r="R1258" s="95">
        <f t="shared" si="281"/>
        <v>4966193.2</v>
      </c>
      <c r="S1258" s="95"/>
      <c r="T1258" s="95"/>
      <c r="U1258" s="95"/>
      <c r="V1258" s="95"/>
      <c r="W1258" s="95"/>
      <c r="X1258" s="95">
        <f t="shared" si="282"/>
        <v>4966193.2</v>
      </c>
      <c r="Y1258" s="9" t="s">
        <v>2660</v>
      </c>
      <c r="Z1258" s="16">
        <v>0</v>
      </c>
      <c r="AA1258" s="16">
        <v>0</v>
      </c>
      <c r="AB1258" s="16">
        <v>0</v>
      </c>
      <c r="AC1258" s="53">
        <f t="shared" si="283"/>
        <v>4966193.2</v>
      </c>
      <c r="AD1258" s="55"/>
    </row>
    <row r="1259" spans="1:30" s="6" customFormat="1" ht="93.75" customHeight="1" x14ac:dyDescent="0.25">
      <c r="A1259" s="51" t="str">
        <f>IF(OR(D1259=0,D1259=""),"",COUNTA($D$1156:D1259))</f>
        <v/>
      </c>
      <c r="B1259" s="51"/>
      <c r="C1259" s="11"/>
      <c r="D1259" s="16"/>
      <c r="E1259" s="54">
        <f>SUM(E1251:E1258)</f>
        <v>7713.7999999999993</v>
      </c>
      <c r="F1259" s="54">
        <f>SUM(F1251:F1258)</f>
        <v>6571.8</v>
      </c>
      <c r="G1259" s="54">
        <f>SUM(G1251:G1258)</f>
        <v>849.4</v>
      </c>
      <c r="H1259" s="9"/>
      <c r="I1259" s="9"/>
      <c r="J1259" s="9"/>
      <c r="K1259" s="9"/>
      <c r="L1259" s="95"/>
      <c r="M1259" s="95"/>
      <c r="N1259" s="95"/>
      <c r="O1259" s="95"/>
      <c r="P1259" s="95"/>
      <c r="Q1259" s="95"/>
      <c r="R1259" s="95"/>
      <c r="S1259" s="95"/>
      <c r="T1259" s="95"/>
      <c r="U1259" s="95"/>
      <c r="V1259" s="95"/>
      <c r="W1259" s="95"/>
      <c r="X1259" s="54">
        <f>SUM(X1251:X1258)</f>
        <v>47037714.74216</v>
      </c>
      <c r="Y1259" s="54"/>
      <c r="Z1259" s="54">
        <v>0</v>
      </c>
      <c r="AA1259" s="56">
        <v>0</v>
      </c>
      <c r="AB1259" s="56">
        <v>0</v>
      </c>
      <c r="AC1259" s="54">
        <f>SUM(AC1251:AC1258)</f>
        <v>47037714.74216</v>
      </c>
      <c r="AD1259" s="55"/>
    </row>
    <row r="1260" spans="1:30" s="6" customFormat="1" ht="93.75" customHeight="1" x14ac:dyDescent="0.25">
      <c r="A1260" s="51" t="str">
        <f>IF(OR(D1260=0,D1260=""),"",COUNTA($D$1156:D1260))</f>
        <v/>
      </c>
      <c r="B1260" s="51"/>
      <c r="C1260" s="52" t="s">
        <v>2736</v>
      </c>
      <c r="D1260" s="16"/>
      <c r="E1260" s="95"/>
      <c r="F1260" s="95"/>
      <c r="G1260" s="95"/>
      <c r="H1260" s="9"/>
      <c r="I1260" s="9"/>
      <c r="J1260" s="9"/>
      <c r="K1260" s="9"/>
      <c r="L1260" s="95"/>
      <c r="M1260" s="95"/>
      <c r="N1260" s="95"/>
      <c r="O1260" s="95"/>
      <c r="P1260" s="95"/>
      <c r="Q1260" s="95"/>
      <c r="R1260" s="95"/>
      <c r="S1260" s="95"/>
      <c r="T1260" s="95"/>
      <c r="U1260" s="95"/>
      <c r="V1260" s="95"/>
      <c r="W1260" s="95"/>
      <c r="X1260" s="53"/>
      <c r="Y1260" s="53"/>
      <c r="Z1260" s="53"/>
      <c r="AA1260" s="53"/>
      <c r="AB1260" s="53"/>
      <c r="AC1260" s="53"/>
      <c r="AD1260" s="55"/>
    </row>
    <row r="1261" spans="1:30" s="6" customFormat="1" ht="93.75" customHeight="1" x14ac:dyDescent="0.25">
      <c r="A1261" s="51">
        <f>IF(OR(D1261=0,D1261=""),"",COUNTA($D$1156:D1261))</f>
        <v>84</v>
      </c>
      <c r="B1261" s="9" t="s">
        <v>947</v>
      </c>
      <c r="C1261" s="11" t="s">
        <v>492</v>
      </c>
      <c r="D1261" s="16">
        <v>1971</v>
      </c>
      <c r="E1261" s="95">
        <v>5724.09</v>
      </c>
      <c r="F1261" s="95">
        <v>4391.1899999999996</v>
      </c>
      <c r="G1261" s="95">
        <v>0</v>
      </c>
      <c r="H1261" s="9" t="s">
        <v>729</v>
      </c>
      <c r="I1261" s="9"/>
      <c r="J1261" s="9"/>
      <c r="K1261" s="9"/>
      <c r="L1261" s="95">
        <f>677*E1261</f>
        <v>3875208.93</v>
      </c>
      <c r="M1261" s="95">
        <f>1213*E1261</f>
        <v>6943321.1699999999</v>
      </c>
      <c r="N1261" s="95">
        <f>620*E1261</f>
        <v>3548935.8000000003</v>
      </c>
      <c r="O1261" s="95">
        <f>863*E1261</f>
        <v>4939889.67</v>
      </c>
      <c r="P1261" s="95">
        <f>546*E1261</f>
        <v>3125353.14</v>
      </c>
      <c r="Q1261" s="95"/>
      <c r="R1261" s="95">
        <f>2340*E1261</f>
        <v>13394370.6</v>
      </c>
      <c r="S1261" s="95">
        <f>297*E1261</f>
        <v>1700054.73</v>
      </c>
      <c r="T1261" s="95">
        <f>2771*E1261</f>
        <v>15861453.390000001</v>
      </c>
      <c r="U1261" s="95">
        <f>111*E1261</f>
        <v>635373.99</v>
      </c>
      <c r="V1261" s="95">
        <f>35*E1261</f>
        <v>200343.15</v>
      </c>
      <c r="W1261" s="95">
        <f>(L1261+M1261+N1261+O1261+P1261+Q1261+R1261+S1261+T1261+U1261)*0.0214</f>
        <v>1156112.7743879999</v>
      </c>
      <c r="X1261" s="95">
        <f>L1261+M1261+N1261+O1261+P1261+Q1261+R1261+S1261+T1261+U1261+V1261+W1261</f>
        <v>55380417.344388001</v>
      </c>
      <c r="Y1261" s="9" t="s">
        <v>2660</v>
      </c>
      <c r="Z1261" s="16">
        <v>0</v>
      </c>
      <c r="AA1261" s="16">
        <v>0</v>
      </c>
      <c r="AB1261" s="16">
        <v>0</v>
      </c>
      <c r="AC1261" s="53">
        <f>X1261-(Z1261+AA1261+AB1261)</f>
        <v>55380417.344388001</v>
      </c>
      <c r="AD1261" s="55"/>
    </row>
    <row r="1262" spans="1:30" s="6" customFormat="1" ht="93.75" customHeight="1" x14ac:dyDescent="0.25">
      <c r="A1262" s="51">
        <v>86</v>
      </c>
      <c r="B1262" s="9" t="s">
        <v>1927</v>
      </c>
      <c r="C1262" s="11" t="s">
        <v>1917</v>
      </c>
      <c r="D1262" s="16">
        <v>1978</v>
      </c>
      <c r="E1262" s="95">
        <v>3640.1</v>
      </c>
      <c r="F1262" s="95">
        <v>2782.3</v>
      </c>
      <c r="G1262" s="95">
        <v>0</v>
      </c>
      <c r="H1262" s="9" t="s">
        <v>729</v>
      </c>
      <c r="I1262" s="9"/>
      <c r="J1262" s="9"/>
      <c r="K1262" s="9"/>
      <c r="L1262" s="95">
        <f t="shared" ref="L1262" si="284">677*E1262</f>
        <v>2464347.6999999997</v>
      </c>
      <c r="M1262" s="95">
        <f t="shared" ref="M1262" si="285">1213*E1262</f>
        <v>4415441.3</v>
      </c>
      <c r="N1262" s="95"/>
      <c r="O1262" s="95">
        <f t="shared" ref="O1262" si="286">863*E1262</f>
        <v>3141406.3</v>
      </c>
      <c r="P1262" s="95">
        <f t="shared" ref="P1262" si="287">546*E1262</f>
        <v>1987494.5999999999</v>
      </c>
      <c r="Q1262" s="95"/>
      <c r="R1262" s="95"/>
      <c r="S1262" s="95"/>
      <c r="T1262" s="95"/>
      <c r="U1262" s="95"/>
      <c r="V1262" s="95"/>
      <c r="W1262" s="95"/>
      <c r="X1262" s="95">
        <f>L1262+M1262+N1262+O1262+P1262+Q1262+R1262+S1262+T1262+U1262+V1262+W1262</f>
        <v>12008689.9</v>
      </c>
      <c r="Y1262" s="9" t="s">
        <v>2660</v>
      </c>
      <c r="Z1262" s="16">
        <v>0</v>
      </c>
      <c r="AA1262" s="16">
        <v>0</v>
      </c>
      <c r="AB1262" s="16">
        <v>0</v>
      </c>
      <c r="AC1262" s="53">
        <f>X1262-(Z1262+AA1262+AB1262)</f>
        <v>12008689.9</v>
      </c>
      <c r="AD1262" s="55"/>
    </row>
    <row r="1263" spans="1:30" s="6" customFormat="1" ht="93.75" customHeight="1" x14ac:dyDescent="0.25">
      <c r="A1263" s="51">
        <f>IF(OR(D1263=0,D1263=""),"",COUNTA($D$1156:D1263))</f>
        <v>86</v>
      </c>
      <c r="B1263" s="11" t="s">
        <v>2642</v>
      </c>
      <c r="C1263" s="11" t="s">
        <v>2620</v>
      </c>
      <c r="D1263" s="16">
        <v>2005</v>
      </c>
      <c r="E1263" s="95">
        <v>18961</v>
      </c>
      <c r="F1263" s="95">
        <v>13191</v>
      </c>
      <c r="G1263" s="95">
        <v>1167</v>
      </c>
      <c r="H1263" s="9" t="s">
        <v>734</v>
      </c>
      <c r="I1263" s="9"/>
      <c r="J1263" s="9"/>
      <c r="K1263" s="9"/>
      <c r="L1263" s="95"/>
      <c r="M1263" s="95"/>
      <c r="N1263" s="95"/>
      <c r="O1263" s="95"/>
      <c r="P1263" s="95"/>
      <c r="Q1263" s="95"/>
      <c r="R1263" s="95">
        <f>1165*E1263</f>
        <v>22089565</v>
      </c>
      <c r="S1263" s="95"/>
      <c r="T1263" s="95"/>
      <c r="U1263" s="95"/>
      <c r="V1263" s="95"/>
      <c r="W1263" s="95"/>
      <c r="X1263" s="95">
        <f t="shared" ref="X1263:X1268" si="288">L1263+M1263+N1263+O1263+P1263+Q1263+R1263+S1263+T1263+U1263+V1263+W1263</f>
        <v>22089565</v>
      </c>
      <c r="Y1263" s="9" t="s">
        <v>2660</v>
      </c>
      <c r="Z1263" s="16">
        <v>0</v>
      </c>
      <c r="AA1263" s="16">
        <v>0</v>
      </c>
      <c r="AB1263" s="16">
        <v>0</v>
      </c>
      <c r="AC1263" s="53">
        <f t="shared" ref="AC1263:AC1268" si="289">X1263-(Z1263+AA1263+AB1263)</f>
        <v>22089565</v>
      </c>
      <c r="AD1263" s="55"/>
    </row>
    <row r="1264" spans="1:30" s="6" customFormat="1" ht="93.75" customHeight="1" x14ac:dyDescent="0.25">
      <c r="A1264" s="51">
        <f>IF(OR(D1264=0,D1264=""),"",COUNTA($D$1156:D1264))</f>
        <v>87</v>
      </c>
      <c r="B1264" s="11" t="s">
        <v>2638</v>
      </c>
      <c r="C1264" s="11" t="s">
        <v>2621</v>
      </c>
      <c r="D1264" s="16">
        <v>1958</v>
      </c>
      <c r="E1264" s="95">
        <v>3343</v>
      </c>
      <c r="F1264" s="95">
        <v>1823.1</v>
      </c>
      <c r="G1264" s="95">
        <v>128.4</v>
      </c>
      <c r="H1264" s="9" t="s">
        <v>728</v>
      </c>
      <c r="I1264" s="9"/>
      <c r="J1264" s="9"/>
      <c r="K1264" s="9"/>
      <c r="L1264" s="95"/>
      <c r="M1264" s="95"/>
      <c r="N1264" s="95"/>
      <c r="O1264" s="95"/>
      <c r="P1264" s="95"/>
      <c r="Q1264" s="95"/>
      <c r="R1264" s="95">
        <f>2340*E1264</f>
        <v>7822620</v>
      </c>
      <c r="S1264" s="95"/>
      <c r="T1264" s="95">
        <f t="shared" ref="T1264" si="290">2771*E1264</f>
        <v>9263453</v>
      </c>
      <c r="U1264" s="95"/>
      <c r="V1264" s="95"/>
      <c r="W1264" s="95"/>
      <c r="X1264" s="95">
        <f t="shared" si="288"/>
        <v>17086073</v>
      </c>
      <c r="Y1264" s="9" t="s">
        <v>2660</v>
      </c>
      <c r="Z1264" s="16">
        <v>0</v>
      </c>
      <c r="AA1264" s="16">
        <v>0</v>
      </c>
      <c r="AB1264" s="16">
        <v>0</v>
      </c>
      <c r="AC1264" s="53">
        <f t="shared" si="289"/>
        <v>17086073</v>
      </c>
      <c r="AD1264" s="55"/>
    </row>
    <row r="1265" spans="1:30" s="6" customFormat="1" ht="93.75" customHeight="1" x14ac:dyDescent="0.25">
      <c r="A1265" s="51">
        <f>IF(OR(D1265=0,D1265=""),"",COUNTA($D$1156:D1265))</f>
        <v>88</v>
      </c>
      <c r="B1265" s="11" t="s">
        <v>938</v>
      </c>
      <c r="C1265" s="11" t="s">
        <v>803</v>
      </c>
      <c r="D1265" s="16">
        <v>1983</v>
      </c>
      <c r="E1265" s="95">
        <v>30558</v>
      </c>
      <c r="F1265" s="95">
        <v>22726.7</v>
      </c>
      <c r="G1265" s="95">
        <v>311.8</v>
      </c>
      <c r="H1265" s="9" t="s">
        <v>732</v>
      </c>
      <c r="I1265" s="9"/>
      <c r="J1265" s="9"/>
      <c r="K1265" s="9"/>
      <c r="L1265" s="95"/>
      <c r="M1265" s="95">
        <f>1097*E1265</f>
        <v>33522126</v>
      </c>
      <c r="N1265" s="95"/>
      <c r="O1265" s="95">
        <f>398*E1265</f>
        <v>12162084</v>
      </c>
      <c r="P1265" s="95">
        <f>670*E1265</f>
        <v>20473860</v>
      </c>
      <c r="Q1265" s="95"/>
      <c r="R1265" s="95"/>
      <c r="S1265" s="95"/>
      <c r="T1265" s="95">
        <f>2558*E1265</f>
        <v>78167364</v>
      </c>
      <c r="U1265" s="95"/>
      <c r="V1265" s="95"/>
      <c r="W1265" s="95"/>
      <c r="X1265" s="95">
        <f t="shared" si="288"/>
        <v>144325434</v>
      </c>
      <c r="Y1265" s="9" t="s">
        <v>2660</v>
      </c>
      <c r="Z1265" s="16">
        <v>0</v>
      </c>
      <c r="AA1265" s="16">
        <v>0</v>
      </c>
      <c r="AB1265" s="16">
        <v>0</v>
      </c>
      <c r="AC1265" s="53">
        <f t="shared" si="289"/>
        <v>144325434</v>
      </c>
      <c r="AD1265" s="55"/>
    </row>
    <row r="1266" spans="1:30" s="6" customFormat="1" ht="93.75" customHeight="1" x14ac:dyDescent="0.25">
      <c r="A1266" s="51">
        <f>IF(OR(D1266=0,D1266=""),"",COUNTA($D$1156:D1266))</f>
        <v>89</v>
      </c>
      <c r="B1266" s="11" t="s">
        <v>2641</v>
      </c>
      <c r="C1266" s="11" t="s">
        <v>2622</v>
      </c>
      <c r="D1266" s="16">
        <v>1964</v>
      </c>
      <c r="E1266" s="95">
        <v>3948.9</v>
      </c>
      <c r="F1266" s="95">
        <v>2569.5</v>
      </c>
      <c r="G1266" s="95">
        <v>0</v>
      </c>
      <c r="H1266" s="9" t="s">
        <v>729</v>
      </c>
      <c r="I1266" s="9"/>
      <c r="J1266" s="9"/>
      <c r="K1266" s="9"/>
      <c r="L1266" s="95"/>
      <c r="M1266" s="95"/>
      <c r="N1266" s="95"/>
      <c r="O1266" s="95"/>
      <c r="P1266" s="95"/>
      <c r="Q1266" s="95"/>
      <c r="R1266" s="95"/>
      <c r="S1266" s="95"/>
      <c r="T1266" s="95"/>
      <c r="U1266" s="95">
        <f t="shared" ref="U1266" si="291">111*E1266</f>
        <v>438327.9</v>
      </c>
      <c r="V1266" s="95"/>
      <c r="W1266" s="95"/>
      <c r="X1266" s="95">
        <f t="shared" si="288"/>
        <v>438327.9</v>
      </c>
      <c r="Y1266" s="9" t="s">
        <v>2660</v>
      </c>
      <c r="Z1266" s="16">
        <v>0</v>
      </c>
      <c r="AA1266" s="16">
        <v>0</v>
      </c>
      <c r="AB1266" s="16">
        <v>0</v>
      </c>
      <c r="AC1266" s="53">
        <f t="shared" si="289"/>
        <v>438327.9</v>
      </c>
      <c r="AD1266" s="55"/>
    </row>
    <row r="1267" spans="1:30" s="6" customFormat="1" ht="93.75" customHeight="1" x14ac:dyDescent="0.25">
      <c r="A1267" s="51">
        <f>IF(OR(D1267=0,D1267=""),"",COUNTA($D$1156:D1267))</f>
        <v>90</v>
      </c>
      <c r="B1267" s="11" t="s">
        <v>2644</v>
      </c>
      <c r="C1267" s="11" t="s">
        <v>2623</v>
      </c>
      <c r="D1267" s="16">
        <v>1975</v>
      </c>
      <c r="E1267" s="95">
        <v>5736</v>
      </c>
      <c r="F1267" s="95">
        <v>4393.5</v>
      </c>
      <c r="G1267" s="95">
        <v>0</v>
      </c>
      <c r="H1267" s="9" t="s">
        <v>729</v>
      </c>
      <c r="I1267" s="9"/>
      <c r="J1267" s="9"/>
      <c r="K1267" s="9"/>
      <c r="L1267" s="95"/>
      <c r="M1267" s="95">
        <f t="shared" ref="M1267:M1268" si="292">1213*E1267</f>
        <v>6957768</v>
      </c>
      <c r="N1267" s="95"/>
      <c r="O1267" s="95">
        <f t="shared" ref="O1267" si="293">863*E1267</f>
        <v>4950168</v>
      </c>
      <c r="P1267" s="95"/>
      <c r="Q1267" s="95"/>
      <c r="R1267" s="95"/>
      <c r="S1267" s="95"/>
      <c r="T1267" s="95"/>
      <c r="U1267" s="95"/>
      <c r="V1267" s="95"/>
      <c r="W1267" s="95"/>
      <c r="X1267" s="95">
        <f t="shared" si="288"/>
        <v>11907936</v>
      </c>
      <c r="Y1267" s="9" t="s">
        <v>2660</v>
      </c>
      <c r="Z1267" s="16">
        <v>0</v>
      </c>
      <c r="AA1267" s="16">
        <v>0</v>
      </c>
      <c r="AB1267" s="16">
        <v>0</v>
      </c>
      <c r="AC1267" s="53">
        <f t="shared" si="289"/>
        <v>11907936</v>
      </c>
      <c r="AD1267" s="55"/>
    </row>
    <row r="1268" spans="1:30" s="6" customFormat="1" ht="93.75" customHeight="1" x14ac:dyDescent="0.25">
      <c r="A1268" s="51">
        <f>IF(OR(D1268=0,D1268=""),"",COUNTA($D$1156:D1268))</f>
        <v>91</v>
      </c>
      <c r="B1268" s="11" t="s">
        <v>2643</v>
      </c>
      <c r="C1268" s="11" t="s">
        <v>2624</v>
      </c>
      <c r="D1268" s="16">
        <v>1987</v>
      </c>
      <c r="E1268" s="95">
        <v>5330.2</v>
      </c>
      <c r="F1268" s="95">
        <v>3467.7</v>
      </c>
      <c r="G1268" s="95">
        <v>319.89999999999998</v>
      </c>
      <c r="H1268" s="9" t="s">
        <v>729</v>
      </c>
      <c r="I1268" s="9"/>
      <c r="J1268" s="9"/>
      <c r="K1268" s="9"/>
      <c r="L1268" s="95"/>
      <c r="M1268" s="95">
        <f t="shared" si="292"/>
        <v>6465532.5999999996</v>
      </c>
      <c r="N1268" s="95"/>
      <c r="O1268" s="95"/>
      <c r="P1268" s="95"/>
      <c r="Q1268" s="95"/>
      <c r="R1268" s="95">
        <f t="shared" ref="R1268" si="294">2340*E1268</f>
        <v>12472668</v>
      </c>
      <c r="S1268" s="95"/>
      <c r="T1268" s="95"/>
      <c r="U1268" s="95"/>
      <c r="V1268" s="95"/>
      <c r="W1268" s="95"/>
      <c r="X1268" s="95">
        <f t="shared" si="288"/>
        <v>18938200.600000001</v>
      </c>
      <c r="Y1268" s="9" t="s">
        <v>2660</v>
      </c>
      <c r="Z1268" s="16">
        <v>0</v>
      </c>
      <c r="AA1268" s="16">
        <v>0</v>
      </c>
      <c r="AB1268" s="16">
        <v>0</v>
      </c>
      <c r="AC1268" s="53">
        <f t="shared" si="289"/>
        <v>18938200.600000001</v>
      </c>
      <c r="AD1268" s="55"/>
    </row>
    <row r="1269" spans="1:30" s="6" customFormat="1" ht="93.75" customHeight="1" x14ac:dyDescent="0.25">
      <c r="A1269" s="51">
        <f>IF(OR(D1269=0,D1269=""),"",COUNTA($D$1156:D1269))</f>
        <v>92</v>
      </c>
      <c r="B1269" s="9" t="s">
        <v>2093</v>
      </c>
      <c r="C1269" s="11" t="s">
        <v>1897</v>
      </c>
      <c r="D1269" s="16">
        <v>1986</v>
      </c>
      <c r="E1269" s="95">
        <v>8446.5</v>
      </c>
      <c r="F1269" s="95">
        <v>5764.7</v>
      </c>
      <c r="G1269" s="95">
        <v>201</v>
      </c>
      <c r="H1269" s="9" t="s">
        <v>732</v>
      </c>
      <c r="I1269" s="9"/>
      <c r="J1269" s="9"/>
      <c r="K1269" s="9"/>
      <c r="L1269" s="95"/>
      <c r="M1269" s="95"/>
      <c r="N1269" s="95"/>
      <c r="O1269" s="95"/>
      <c r="P1269" s="95"/>
      <c r="Q1269" s="95"/>
      <c r="R1269" s="95"/>
      <c r="S1269" s="95"/>
      <c r="T1269" s="95">
        <f>2558*E1269</f>
        <v>21606147</v>
      </c>
      <c r="U1269" s="95"/>
      <c r="V1269" s="95"/>
      <c r="W1269" s="95"/>
      <c r="X1269" s="95">
        <f>L1269+M1269+N1269+O1269+P1269+Q1269+R1269+S1269+T1269+U1269+V1269+W1269</f>
        <v>21606147</v>
      </c>
      <c r="Y1269" s="9" t="s">
        <v>2660</v>
      </c>
      <c r="Z1269" s="16">
        <v>0</v>
      </c>
      <c r="AA1269" s="16">
        <v>0</v>
      </c>
      <c r="AB1269" s="16">
        <v>0</v>
      </c>
      <c r="AC1269" s="53">
        <f>X1269-(Z1269+AA1269+AB1269)</f>
        <v>21606147</v>
      </c>
      <c r="AD1269" s="55"/>
    </row>
    <row r="1270" spans="1:30" s="6" customFormat="1" ht="93.75" customHeight="1" x14ac:dyDescent="0.25">
      <c r="A1270" s="51">
        <f>IF(OR(D1270=0,D1270=""),"",COUNTA($D$1156:D1270))</f>
        <v>93</v>
      </c>
      <c r="B1270" s="9" t="s">
        <v>1801</v>
      </c>
      <c r="C1270" s="11" t="s">
        <v>1655</v>
      </c>
      <c r="D1270" s="16">
        <v>1986</v>
      </c>
      <c r="E1270" s="95">
        <v>5712.9</v>
      </c>
      <c r="F1270" s="95">
        <v>3943.9</v>
      </c>
      <c r="G1270" s="95">
        <v>0</v>
      </c>
      <c r="H1270" s="9" t="s">
        <v>732</v>
      </c>
      <c r="I1270" s="9"/>
      <c r="J1270" s="9"/>
      <c r="K1270" s="9"/>
      <c r="L1270" s="95"/>
      <c r="M1270" s="95"/>
      <c r="N1270" s="95"/>
      <c r="O1270" s="95"/>
      <c r="P1270" s="95"/>
      <c r="Q1270" s="95"/>
      <c r="R1270" s="95">
        <f t="shared" ref="R1270:R1271" si="295">1165*E1270</f>
        <v>6655528.5</v>
      </c>
      <c r="S1270" s="95"/>
      <c r="T1270" s="95"/>
      <c r="U1270" s="95"/>
      <c r="V1270" s="95"/>
      <c r="W1270" s="95"/>
      <c r="X1270" s="95">
        <f t="shared" ref="X1270:X1271" si="296">L1270+M1270+N1270+O1270+P1270+Q1270+R1270+S1270+T1270+U1270+V1270+W1270</f>
        <v>6655528.5</v>
      </c>
      <c r="Y1270" s="9" t="s">
        <v>2660</v>
      </c>
      <c r="Z1270" s="16">
        <v>0</v>
      </c>
      <c r="AA1270" s="16">
        <v>0</v>
      </c>
      <c r="AB1270" s="16">
        <v>0</v>
      </c>
      <c r="AC1270" s="53">
        <f t="shared" ref="AC1270:AC1271" si="297">X1270-(Z1270+AA1270+AB1270)</f>
        <v>6655528.5</v>
      </c>
      <c r="AD1270" s="55"/>
    </row>
    <row r="1271" spans="1:30" s="6" customFormat="1" ht="93.75" customHeight="1" x14ac:dyDescent="0.25">
      <c r="A1271" s="51">
        <f>IF(OR(D1271=0,D1271=""),"",COUNTA($D$1156:D1271))</f>
        <v>94</v>
      </c>
      <c r="B1271" s="9" t="s">
        <v>2365</v>
      </c>
      <c r="C1271" s="11" t="s">
        <v>2230</v>
      </c>
      <c r="D1271" s="16">
        <v>1977</v>
      </c>
      <c r="E1271" s="95">
        <v>4277.8999999999996</v>
      </c>
      <c r="F1271" s="95">
        <v>1931.9</v>
      </c>
      <c r="G1271" s="95">
        <v>960.8</v>
      </c>
      <c r="H1271" s="9" t="s">
        <v>732</v>
      </c>
      <c r="I1271" s="9"/>
      <c r="J1271" s="9"/>
      <c r="K1271" s="9"/>
      <c r="L1271" s="95"/>
      <c r="M1271" s="95"/>
      <c r="N1271" s="95"/>
      <c r="O1271" s="95"/>
      <c r="P1271" s="95"/>
      <c r="Q1271" s="95"/>
      <c r="R1271" s="95">
        <f t="shared" si="295"/>
        <v>4983753.5</v>
      </c>
      <c r="S1271" s="95"/>
      <c r="T1271" s="95"/>
      <c r="U1271" s="95"/>
      <c r="V1271" s="95"/>
      <c r="W1271" s="95"/>
      <c r="X1271" s="95">
        <f t="shared" si="296"/>
        <v>4983753.5</v>
      </c>
      <c r="Y1271" s="9" t="s">
        <v>2660</v>
      </c>
      <c r="Z1271" s="16">
        <v>0</v>
      </c>
      <c r="AA1271" s="16">
        <v>0</v>
      </c>
      <c r="AB1271" s="16">
        <v>0</v>
      </c>
      <c r="AC1271" s="53">
        <f t="shared" si="297"/>
        <v>4983753.5</v>
      </c>
      <c r="AD1271" s="55"/>
    </row>
    <row r="1272" spans="1:30" s="6" customFormat="1" ht="93.75" customHeight="1" x14ac:dyDescent="0.25">
      <c r="A1272" s="51">
        <f>IF(OR(D1272=0,D1272=""),"",COUNTA($D$1156:D1272))</f>
        <v>95</v>
      </c>
      <c r="B1272" s="9" t="s">
        <v>2130</v>
      </c>
      <c r="C1272" s="11" t="s">
        <v>2004</v>
      </c>
      <c r="D1272" s="16">
        <v>1982</v>
      </c>
      <c r="E1272" s="95">
        <v>4976.5</v>
      </c>
      <c r="F1272" s="95">
        <v>3850.4</v>
      </c>
      <c r="G1272" s="95">
        <v>1126.0999999999999</v>
      </c>
      <c r="H1272" s="9" t="s">
        <v>732</v>
      </c>
      <c r="I1272" s="9"/>
      <c r="J1272" s="9"/>
      <c r="K1272" s="9"/>
      <c r="L1272" s="95"/>
      <c r="M1272" s="95"/>
      <c r="N1272" s="95"/>
      <c r="O1272" s="95"/>
      <c r="P1272" s="95"/>
      <c r="Q1272" s="95"/>
      <c r="R1272" s="95"/>
      <c r="S1272" s="95"/>
      <c r="T1272" s="95">
        <f t="shared" ref="T1272" si="298">2558*E1272</f>
        <v>12729887</v>
      </c>
      <c r="U1272" s="95"/>
      <c r="V1272" s="95"/>
      <c r="W1272" s="95"/>
      <c r="X1272" s="95">
        <f t="shared" ref="X1272" si="299">L1272+M1272+N1272+O1272+P1272+Q1272+R1272+S1272+T1272+U1272+V1272+W1272</f>
        <v>12729887</v>
      </c>
      <c r="Y1272" s="9" t="s">
        <v>2660</v>
      </c>
      <c r="Z1272" s="16">
        <v>0</v>
      </c>
      <c r="AA1272" s="16">
        <v>0</v>
      </c>
      <c r="AB1272" s="16">
        <v>0</v>
      </c>
      <c r="AC1272" s="53">
        <f t="shared" ref="AC1272" si="300">X1272-(Z1272+AA1272+AB1272)</f>
        <v>12729887</v>
      </c>
      <c r="AD1272" s="55"/>
    </row>
    <row r="1273" spans="1:30" s="6" customFormat="1" ht="93.75" customHeight="1" x14ac:dyDescent="0.25">
      <c r="A1273" s="51">
        <f>IF(OR(D1273=0,D1273=""),"",COUNTA($D$1156:D1273))</f>
        <v>96</v>
      </c>
      <c r="B1273" s="9" t="s">
        <v>2087</v>
      </c>
      <c r="C1273" s="11" t="s">
        <v>1911</v>
      </c>
      <c r="D1273" s="16">
        <v>1990</v>
      </c>
      <c r="E1273" s="95">
        <v>5841.5</v>
      </c>
      <c r="F1273" s="95">
        <v>3246.1</v>
      </c>
      <c r="G1273" s="95">
        <v>1084</v>
      </c>
      <c r="H1273" s="9" t="s">
        <v>735</v>
      </c>
      <c r="I1273" s="9"/>
      <c r="J1273" s="9"/>
      <c r="K1273" s="9"/>
      <c r="L1273" s="95"/>
      <c r="M1273" s="95"/>
      <c r="N1273" s="95"/>
      <c r="O1273" s="95"/>
      <c r="P1273" s="95"/>
      <c r="Q1273" s="95"/>
      <c r="R1273" s="95"/>
      <c r="S1273" s="95"/>
      <c r="T1273" s="95">
        <f>2773*E1273</f>
        <v>16198479.5</v>
      </c>
      <c r="U1273" s="95"/>
      <c r="V1273" s="95"/>
      <c r="W1273" s="95"/>
      <c r="X1273" s="95">
        <f t="shared" ref="X1273:X1278" si="301">L1273+M1273+N1273+O1273+P1273+Q1273+R1273+S1273+T1273+U1273+V1273+W1273</f>
        <v>16198479.5</v>
      </c>
      <c r="Y1273" s="9" t="s">
        <v>2660</v>
      </c>
      <c r="Z1273" s="16">
        <v>0</v>
      </c>
      <c r="AA1273" s="16">
        <v>0</v>
      </c>
      <c r="AB1273" s="16">
        <v>0</v>
      </c>
      <c r="AC1273" s="53">
        <f t="shared" ref="AC1273:AC1278" si="302">X1273-(Z1273+AA1273+AB1273)</f>
        <v>16198479.5</v>
      </c>
      <c r="AD1273" s="55"/>
    </row>
    <row r="1274" spans="1:30" s="6" customFormat="1" ht="93.75" customHeight="1" x14ac:dyDescent="0.25">
      <c r="A1274" s="51">
        <f>IF(OR(D1274=0,D1274=""),"",COUNTA($D$1156:D1274))</f>
        <v>97</v>
      </c>
      <c r="B1274" s="9" t="s">
        <v>2091</v>
      </c>
      <c r="C1274" s="11" t="s">
        <v>592</v>
      </c>
      <c r="D1274" s="16">
        <v>1973</v>
      </c>
      <c r="E1274" s="95">
        <v>3980.6</v>
      </c>
      <c r="F1274" s="95">
        <v>2601.5</v>
      </c>
      <c r="G1274" s="95">
        <v>531.6</v>
      </c>
      <c r="H1274" s="9" t="s">
        <v>729</v>
      </c>
      <c r="I1274" s="9"/>
      <c r="J1274" s="9"/>
      <c r="K1274" s="9"/>
      <c r="L1274" s="95"/>
      <c r="M1274" s="95"/>
      <c r="N1274" s="95"/>
      <c r="O1274" s="95"/>
      <c r="P1274" s="95"/>
      <c r="Q1274" s="95"/>
      <c r="R1274" s="95"/>
      <c r="S1274" s="95"/>
      <c r="T1274" s="95">
        <f>2771*E1274</f>
        <v>11030242.6</v>
      </c>
      <c r="U1274" s="95"/>
      <c r="V1274" s="95"/>
      <c r="W1274" s="95"/>
      <c r="X1274" s="95">
        <f t="shared" si="301"/>
        <v>11030242.6</v>
      </c>
      <c r="Y1274" s="9" t="s">
        <v>2660</v>
      </c>
      <c r="Z1274" s="16">
        <v>0</v>
      </c>
      <c r="AA1274" s="16">
        <v>0</v>
      </c>
      <c r="AB1274" s="16">
        <v>0</v>
      </c>
      <c r="AC1274" s="53">
        <f t="shared" si="302"/>
        <v>11030242.6</v>
      </c>
      <c r="AD1274" s="55"/>
    </row>
    <row r="1275" spans="1:30" s="6" customFormat="1" ht="93.75" customHeight="1" x14ac:dyDescent="0.25">
      <c r="A1275" s="51">
        <f>IF(OR(D1275=0,D1275=""),"",COUNTA($D$1156:D1275))</f>
        <v>98</v>
      </c>
      <c r="B1275" s="9" t="s">
        <v>1873</v>
      </c>
      <c r="C1275" s="11" t="s">
        <v>1852</v>
      </c>
      <c r="D1275" s="16">
        <v>1971</v>
      </c>
      <c r="E1275" s="95">
        <v>4156.3999999999996</v>
      </c>
      <c r="F1275" s="95">
        <v>3059.4</v>
      </c>
      <c r="G1275" s="95">
        <v>0</v>
      </c>
      <c r="H1275" s="9" t="s">
        <v>729</v>
      </c>
      <c r="I1275" s="9"/>
      <c r="J1275" s="9"/>
      <c r="K1275" s="9"/>
      <c r="L1275" s="95">
        <f>677*E1275</f>
        <v>2813882.8</v>
      </c>
      <c r="M1275" s="95"/>
      <c r="N1275" s="95"/>
      <c r="O1275" s="95"/>
      <c r="P1275" s="95"/>
      <c r="Q1275" s="95"/>
      <c r="R1275" s="95"/>
      <c r="S1275" s="95"/>
      <c r="T1275" s="95"/>
      <c r="U1275" s="95"/>
      <c r="V1275" s="95"/>
      <c r="W1275" s="95"/>
      <c r="X1275" s="95">
        <f t="shared" si="301"/>
        <v>2813882.8</v>
      </c>
      <c r="Y1275" s="9" t="s">
        <v>2660</v>
      </c>
      <c r="Z1275" s="16">
        <v>0</v>
      </c>
      <c r="AA1275" s="16">
        <v>0</v>
      </c>
      <c r="AB1275" s="16">
        <v>0</v>
      </c>
      <c r="AC1275" s="53">
        <f t="shared" si="302"/>
        <v>2813882.8</v>
      </c>
      <c r="AD1275" s="55"/>
    </row>
    <row r="1276" spans="1:30" s="6" customFormat="1" ht="93.75" customHeight="1" x14ac:dyDescent="0.25">
      <c r="A1276" s="51">
        <f>IF(OR(D1276=0,D1276=""),"",COUNTA($D$1156:D1276))</f>
        <v>99</v>
      </c>
      <c r="B1276" s="9" t="s">
        <v>2594</v>
      </c>
      <c r="C1276" s="11" t="s">
        <v>2590</v>
      </c>
      <c r="D1276" s="16">
        <v>1987</v>
      </c>
      <c r="E1276" s="95">
        <v>4624.8</v>
      </c>
      <c r="F1276" s="95">
        <v>2791.9</v>
      </c>
      <c r="G1276" s="95">
        <v>0</v>
      </c>
      <c r="H1276" s="9" t="s">
        <v>729</v>
      </c>
      <c r="I1276" s="9"/>
      <c r="J1276" s="9"/>
      <c r="K1276" s="9"/>
      <c r="L1276" s="95"/>
      <c r="M1276" s="95"/>
      <c r="N1276" s="95"/>
      <c r="O1276" s="95"/>
      <c r="P1276" s="95">
        <f>546*E1276</f>
        <v>2525140.8000000003</v>
      </c>
      <c r="Q1276" s="95"/>
      <c r="R1276" s="95"/>
      <c r="S1276" s="95"/>
      <c r="T1276" s="95"/>
      <c r="U1276" s="95"/>
      <c r="V1276" s="95"/>
      <c r="W1276" s="95"/>
      <c r="X1276" s="95">
        <f t="shared" si="301"/>
        <v>2525140.8000000003</v>
      </c>
      <c r="Y1276" s="9" t="s">
        <v>2660</v>
      </c>
      <c r="Z1276" s="16">
        <v>0</v>
      </c>
      <c r="AA1276" s="16">
        <v>0</v>
      </c>
      <c r="AB1276" s="16">
        <v>0</v>
      </c>
      <c r="AC1276" s="53">
        <f t="shared" si="302"/>
        <v>2525140.8000000003</v>
      </c>
      <c r="AD1276" s="55"/>
    </row>
    <row r="1277" spans="1:30" s="6" customFormat="1" ht="93.75" customHeight="1" x14ac:dyDescent="0.25">
      <c r="A1277" s="51">
        <f>IF(OR(D1277=0,D1277=""),"",COUNTA($D$1156:D1277))</f>
        <v>100</v>
      </c>
      <c r="B1277" s="9" t="s">
        <v>950</v>
      </c>
      <c r="C1277" s="11" t="s">
        <v>541</v>
      </c>
      <c r="D1277" s="16">
        <v>1972</v>
      </c>
      <c r="E1277" s="95">
        <v>5932.9</v>
      </c>
      <c r="F1277" s="95">
        <v>4326.8</v>
      </c>
      <c r="G1277" s="95">
        <v>83.4</v>
      </c>
      <c r="H1277" s="9" t="s">
        <v>729</v>
      </c>
      <c r="I1277" s="9"/>
      <c r="J1277" s="9"/>
      <c r="K1277" s="9"/>
      <c r="L1277" s="95"/>
      <c r="M1277" s="95"/>
      <c r="N1277" s="95"/>
      <c r="O1277" s="95"/>
      <c r="P1277" s="95"/>
      <c r="Q1277" s="95"/>
      <c r="R1277" s="95"/>
      <c r="S1277" s="95"/>
      <c r="T1277" s="95">
        <f t="shared" ref="T1277:T1278" si="303">2771*E1277</f>
        <v>16440065.899999999</v>
      </c>
      <c r="U1277" s="95"/>
      <c r="V1277" s="95"/>
      <c r="W1277" s="95"/>
      <c r="X1277" s="95">
        <f t="shared" si="301"/>
        <v>16440065.899999999</v>
      </c>
      <c r="Y1277" s="9" t="s">
        <v>2660</v>
      </c>
      <c r="Z1277" s="16">
        <v>0</v>
      </c>
      <c r="AA1277" s="16">
        <v>0</v>
      </c>
      <c r="AB1277" s="16">
        <v>0</v>
      </c>
      <c r="AC1277" s="53">
        <f t="shared" si="302"/>
        <v>16440065.899999999</v>
      </c>
      <c r="AD1277" s="55"/>
    </row>
    <row r="1278" spans="1:30" s="6" customFormat="1" ht="93.75" customHeight="1" x14ac:dyDescent="0.25">
      <c r="A1278" s="51">
        <f>IF(OR(D1278=0,D1278=""),"",COUNTA($D$1156:D1278))</f>
        <v>101</v>
      </c>
      <c r="B1278" s="9" t="s">
        <v>953</v>
      </c>
      <c r="C1278" s="11" t="s">
        <v>654</v>
      </c>
      <c r="D1278" s="16">
        <v>1974</v>
      </c>
      <c r="E1278" s="95">
        <v>5799</v>
      </c>
      <c r="F1278" s="95">
        <v>4381.8999999999996</v>
      </c>
      <c r="G1278" s="95">
        <v>0</v>
      </c>
      <c r="H1278" s="9" t="s">
        <v>729</v>
      </c>
      <c r="I1278" s="9"/>
      <c r="J1278" s="9"/>
      <c r="K1278" s="9"/>
      <c r="L1278" s="95"/>
      <c r="M1278" s="95"/>
      <c r="N1278" s="95"/>
      <c r="O1278" s="95"/>
      <c r="P1278" s="95"/>
      <c r="Q1278" s="95"/>
      <c r="R1278" s="95"/>
      <c r="S1278" s="95"/>
      <c r="T1278" s="95">
        <f t="shared" si="303"/>
        <v>16069029</v>
      </c>
      <c r="U1278" s="95"/>
      <c r="V1278" s="95"/>
      <c r="W1278" s="95"/>
      <c r="X1278" s="95">
        <f t="shared" si="301"/>
        <v>16069029</v>
      </c>
      <c r="Y1278" s="9" t="s">
        <v>2660</v>
      </c>
      <c r="Z1278" s="16">
        <v>0</v>
      </c>
      <c r="AA1278" s="16">
        <v>0</v>
      </c>
      <c r="AB1278" s="16">
        <v>0</v>
      </c>
      <c r="AC1278" s="53">
        <f t="shared" si="302"/>
        <v>16069029</v>
      </c>
      <c r="AD1278" s="55"/>
    </row>
    <row r="1279" spans="1:30" s="6" customFormat="1" ht="93.75" customHeight="1" x14ac:dyDescent="0.25">
      <c r="A1279" s="51">
        <f>IF(OR(D1279=0,D1279=""),"",COUNTA($D$1156:D1279))</f>
        <v>102</v>
      </c>
      <c r="B1279" s="9" t="s">
        <v>1510</v>
      </c>
      <c r="C1279" s="11" t="s">
        <v>1497</v>
      </c>
      <c r="D1279" s="16">
        <v>1988</v>
      </c>
      <c r="E1279" s="95">
        <v>7570</v>
      </c>
      <c r="F1279" s="95">
        <v>5631.2</v>
      </c>
      <c r="G1279" s="95">
        <v>100.2</v>
      </c>
      <c r="H1279" s="9" t="s">
        <v>732</v>
      </c>
      <c r="I1279" s="9"/>
      <c r="J1279" s="9"/>
      <c r="K1279" s="9"/>
      <c r="L1279" s="95"/>
      <c r="M1279" s="95"/>
      <c r="N1279" s="95"/>
      <c r="O1279" s="95"/>
      <c r="P1279" s="95"/>
      <c r="Q1279" s="95"/>
      <c r="R1279" s="95"/>
      <c r="S1279" s="95"/>
      <c r="T1279" s="95">
        <f t="shared" ref="T1279" si="304">2558*E1279</f>
        <v>19364060</v>
      </c>
      <c r="U1279" s="95"/>
      <c r="V1279" s="95"/>
      <c r="W1279" s="95"/>
      <c r="X1279" s="95">
        <f t="shared" ref="X1279" si="305">L1279+M1279+N1279+O1279+P1279+Q1279+R1279+S1279+T1279+U1279+V1279+W1279</f>
        <v>19364060</v>
      </c>
      <c r="Y1279" s="9" t="s">
        <v>2660</v>
      </c>
      <c r="Z1279" s="16">
        <v>0</v>
      </c>
      <c r="AA1279" s="16">
        <v>0</v>
      </c>
      <c r="AB1279" s="16">
        <v>0</v>
      </c>
      <c r="AC1279" s="53">
        <f t="shared" ref="AC1279" si="306">X1279-(Z1279+AA1279+AB1279)</f>
        <v>19364060</v>
      </c>
      <c r="AD1279" s="55"/>
    </row>
    <row r="1280" spans="1:30" s="6" customFormat="1" ht="93.75" customHeight="1" x14ac:dyDescent="0.25">
      <c r="A1280" s="51">
        <f>IF(OR(D1280=0,D1280=""),"",COUNTA($D$1156:D1280))</f>
        <v>103</v>
      </c>
      <c r="B1280" s="9" t="s">
        <v>1216</v>
      </c>
      <c r="C1280" s="11" t="s">
        <v>770</v>
      </c>
      <c r="D1280" s="16">
        <v>1972</v>
      </c>
      <c r="E1280" s="95">
        <v>5809.8</v>
      </c>
      <c r="F1280" s="95">
        <v>4378.5</v>
      </c>
      <c r="G1280" s="95">
        <v>0</v>
      </c>
      <c r="H1280" s="9" t="s">
        <v>729</v>
      </c>
      <c r="I1280" s="9"/>
      <c r="J1280" s="9"/>
      <c r="K1280" s="9"/>
      <c r="L1280" s="95"/>
      <c r="M1280" s="95">
        <f>1213*E1280</f>
        <v>7047287.4000000004</v>
      </c>
      <c r="N1280" s="95"/>
      <c r="O1280" s="95"/>
      <c r="P1280" s="95"/>
      <c r="Q1280" s="95"/>
      <c r="R1280" s="95"/>
      <c r="S1280" s="95"/>
      <c r="T1280" s="95"/>
      <c r="U1280" s="95"/>
      <c r="V1280" s="95"/>
      <c r="W1280" s="95"/>
      <c r="X1280" s="95">
        <f t="shared" ref="X1280" si="307">L1280+M1280+N1280+O1280+P1280+Q1280+R1280+S1280+T1280+U1280+V1280+W1280</f>
        <v>7047287.4000000004</v>
      </c>
      <c r="Y1280" s="9" t="s">
        <v>2660</v>
      </c>
      <c r="Z1280" s="16">
        <v>0</v>
      </c>
      <c r="AA1280" s="16">
        <v>0</v>
      </c>
      <c r="AB1280" s="16">
        <v>0</v>
      </c>
      <c r="AC1280" s="53">
        <f t="shared" ref="AC1280" si="308">X1280-(Z1280+AA1280+AB1280)</f>
        <v>7047287.4000000004</v>
      </c>
      <c r="AD1280" s="55"/>
    </row>
    <row r="1281" spans="1:30" s="6" customFormat="1" ht="93.75" customHeight="1" x14ac:dyDescent="0.25">
      <c r="A1281" s="51">
        <f>IF(OR(D1281=0,D1281=""),"",COUNTA($D$1156:D1281))</f>
        <v>104</v>
      </c>
      <c r="B1281" s="9" t="s">
        <v>2596</v>
      </c>
      <c r="C1281" s="11" t="s">
        <v>2597</v>
      </c>
      <c r="D1281" s="16">
        <v>1963</v>
      </c>
      <c r="E1281" s="95">
        <v>4286.2</v>
      </c>
      <c r="F1281" s="95">
        <v>2590.3000000000002</v>
      </c>
      <c r="G1281" s="95">
        <v>1375.1</v>
      </c>
      <c r="H1281" s="9" t="s">
        <v>729</v>
      </c>
      <c r="I1281" s="9"/>
      <c r="J1281" s="9"/>
      <c r="K1281" s="9"/>
      <c r="L1281" s="95">
        <f>677*E1281</f>
        <v>2901757.4</v>
      </c>
      <c r="M1281" s="95"/>
      <c r="N1281" s="95"/>
      <c r="O1281" s="95"/>
      <c r="P1281" s="95"/>
      <c r="Q1281" s="95"/>
      <c r="R1281" s="95"/>
      <c r="S1281" s="95"/>
      <c r="T1281" s="95"/>
      <c r="U1281" s="95"/>
      <c r="V1281" s="95"/>
      <c r="W1281" s="95"/>
      <c r="X1281" s="95">
        <f t="shared" ref="X1281" si="309">L1281+M1281+N1281+O1281+P1281+Q1281+R1281+S1281+T1281+U1281+V1281+W1281</f>
        <v>2901757.4</v>
      </c>
      <c r="Y1281" s="9" t="s">
        <v>2660</v>
      </c>
      <c r="Z1281" s="16">
        <v>0</v>
      </c>
      <c r="AA1281" s="16">
        <v>0</v>
      </c>
      <c r="AB1281" s="16">
        <v>0</v>
      </c>
      <c r="AC1281" s="53">
        <f t="shared" ref="AC1281" si="310">X1281-(Z1281+AA1281+AB1281)</f>
        <v>2901757.4</v>
      </c>
      <c r="AD1281" s="55"/>
    </row>
    <row r="1282" spans="1:30" s="6" customFormat="1" ht="93.75" customHeight="1" x14ac:dyDescent="0.25">
      <c r="A1282" s="51">
        <f>IF(OR(D1282=0,D1282=""),"",COUNTA($D$1156:D1282))</f>
        <v>105</v>
      </c>
      <c r="B1282" s="9" t="s">
        <v>1003</v>
      </c>
      <c r="C1282" s="11" t="s">
        <v>767</v>
      </c>
      <c r="D1282" s="16">
        <v>1976</v>
      </c>
      <c r="E1282" s="95">
        <v>5858.4</v>
      </c>
      <c r="F1282" s="95">
        <v>4402.1000000000004</v>
      </c>
      <c r="G1282" s="95">
        <v>0</v>
      </c>
      <c r="H1282" s="9" t="s">
        <v>729</v>
      </c>
      <c r="I1282" s="9"/>
      <c r="J1282" s="9"/>
      <c r="K1282" s="9"/>
      <c r="L1282" s="95"/>
      <c r="M1282" s="95"/>
      <c r="N1282" s="95"/>
      <c r="O1282" s="95"/>
      <c r="P1282" s="95"/>
      <c r="Q1282" s="95"/>
      <c r="R1282" s="95"/>
      <c r="S1282" s="95"/>
      <c r="T1282" s="95">
        <f t="shared" ref="T1282:T1283" si="311">2771*E1282</f>
        <v>16233626.399999999</v>
      </c>
      <c r="U1282" s="95"/>
      <c r="V1282" s="95"/>
      <c r="W1282" s="95"/>
      <c r="X1282" s="95">
        <f t="shared" ref="X1282:X1285" si="312">L1282+M1282+N1282+O1282+P1282+Q1282+R1282+S1282+T1282+U1282+V1282+W1282</f>
        <v>16233626.399999999</v>
      </c>
      <c r="Y1282" s="9" t="s">
        <v>2660</v>
      </c>
      <c r="Z1282" s="16">
        <v>0</v>
      </c>
      <c r="AA1282" s="16">
        <v>0</v>
      </c>
      <c r="AB1282" s="16">
        <v>0</v>
      </c>
      <c r="AC1282" s="53">
        <f t="shared" ref="AC1282:AC1285" si="313">X1282-(Z1282+AA1282+AB1282)</f>
        <v>16233626.399999999</v>
      </c>
      <c r="AD1282" s="55"/>
    </row>
    <row r="1283" spans="1:30" s="6" customFormat="1" ht="93.75" customHeight="1" x14ac:dyDescent="0.25">
      <c r="A1283" s="51">
        <f>IF(OR(D1283=0,D1283=""),"",COUNTA($D$1156:D1283))</f>
        <v>106</v>
      </c>
      <c r="B1283" s="9" t="s">
        <v>1002</v>
      </c>
      <c r="C1283" s="11" t="s">
        <v>766</v>
      </c>
      <c r="D1283" s="16">
        <v>1976</v>
      </c>
      <c r="E1283" s="95">
        <v>5811.3</v>
      </c>
      <c r="F1283" s="95">
        <v>4377.8</v>
      </c>
      <c r="G1283" s="95">
        <v>0</v>
      </c>
      <c r="H1283" s="9" t="s">
        <v>729</v>
      </c>
      <c r="I1283" s="9"/>
      <c r="J1283" s="9"/>
      <c r="K1283" s="9"/>
      <c r="L1283" s="95"/>
      <c r="M1283" s="95"/>
      <c r="N1283" s="95"/>
      <c r="O1283" s="95"/>
      <c r="P1283" s="95"/>
      <c r="Q1283" s="95"/>
      <c r="R1283" s="95"/>
      <c r="S1283" s="95"/>
      <c r="T1283" s="95">
        <f t="shared" si="311"/>
        <v>16103112.300000001</v>
      </c>
      <c r="U1283" s="95"/>
      <c r="V1283" s="95"/>
      <c r="W1283" s="95"/>
      <c r="X1283" s="95">
        <f t="shared" si="312"/>
        <v>16103112.300000001</v>
      </c>
      <c r="Y1283" s="9" t="s">
        <v>2660</v>
      </c>
      <c r="Z1283" s="16">
        <v>0</v>
      </c>
      <c r="AA1283" s="16">
        <v>0</v>
      </c>
      <c r="AB1283" s="16">
        <v>0</v>
      </c>
      <c r="AC1283" s="53">
        <f t="shared" si="313"/>
        <v>16103112.300000001</v>
      </c>
      <c r="AD1283" s="55"/>
    </row>
    <row r="1284" spans="1:30" s="6" customFormat="1" ht="93.75" customHeight="1" x14ac:dyDescent="0.25">
      <c r="A1284" s="51">
        <f>IF(OR(D1284=0,D1284=""),"",COUNTA($D$1156:D1284))</f>
        <v>107</v>
      </c>
      <c r="B1284" s="9" t="s">
        <v>2136</v>
      </c>
      <c r="C1284" s="11" t="s">
        <v>2010</v>
      </c>
      <c r="D1284" s="16">
        <v>1917</v>
      </c>
      <c r="E1284" s="95">
        <v>1786.21</v>
      </c>
      <c r="F1284" s="95">
        <v>972.21</v>
      </c>
      <c r="G1284" s="95">
        <v>309.2</v>
      </c>
      <c r="H1284" s="9" t="s">
        <v>728</v>
      </c>
      <c r="I1284" s="9"/>
      <c r="J1284" s="9"/>
      <c r="K1284" s="9"/>
      <c r="L1284" s="95"/>
      <c r="M1284" s="95">
        <f>1213*E1284</f>
        <v>2166672.73</v>
      </c>
      <c r="N1284" s="95"/>
      <c r="O1284" s="95">
        <f>863*E1284</f>
        <v>1541499.23</v>
      </c>
      <c r="P1284" s="95">
        <f>546*E1284</f>
        <v>975270.66</v>
      </c>
      <c r="Q1284" s="95"/>
      <c r="R1284" s="95"/>
      <c r="S1284" s="95"/>
      <c r="T1284" s="95"/>
      <c r="U1284" s="95"/>
      <c r="V1284" s="95"/>
      <c r="W1284" s="95"/>
      <c r="X1284" s="95">
        <f t="shared" ref="X1284" si="314">L1284+M1284+N1284+O1284+P1284+Q1284+R1284+S1284+T1284+U1284+V1284+W1284</f>
        <v>4683442.62</v>
      </c>
      <c r="Y1284" s="9" t="s">
        <v>2660</v>
      </c>
      <c r="Z1284" s="16">
        <v>0</v>
      </c>
      <c r="AA1284" s="16">
        <v>0</v>
      </c>
      <c r="AB1284" s="16">
        <v>0</v>
      </c>
      <c r="AC1284" s="53">
        <f t="shared" ref="AC1284" si="315">X1284-(Z1284+AA1284+AB1284)</f>
        <v>4683442.62</v>
      </c>
      <c r="AD1284" s="55"/>
    </row>
    <row r="1285" spans="1:30" s="6" customFormat="1" ht="93.75" customHeight="1" x14ac:dyDescent="0.25">
      <c r="A1285" s="51">
        <f>IF(OR(D1285=0,D1285=""),"",COUNTA($D$1156:D1285))</f>
        <v>108</v>
      </c>
      <c r="B1285" s="9" t="s">
        <v>1268</v>
      </c>
      <c r="C1285" s="11" t="s">
        <v>132</v>
      </c>
      <c r="D1285" s="16">
        <v>1959</v>
      </c>
      <c r="E1285" s="95">
        <v>434.6</v>
      </c>
      <c r="F1285" s="95">
        <v>381.7</v>
      </c>
      <c r="G1285" s="95">
        <v>0</v>
      </c>
      <c r="H1285" s="9" t="s">
        <v>725</v>
      </c>
      <c r="I1285" s="9"/>
      <c r="J1285" s="9"/>
      <c r="K1285" s="9"/>
      <c r="L1285" s="95"/>
      <c r="M1285" s="95"/>
      <c r="N1285" s="95"/>
      <c r="O1285" s="95"/>
      <c r="P1285" s="95"/>
      <c r="Q1285" s="95"/>
      <c r="R1285" s="95">
        <f>5443*E1285</f>
        <v>2365527.8000000003</v>
      </c>
      <c r="S1285" s="95"/>
      <c r="T1285" s="95"/>
      <c r="U1285" s="95"/>
      <c r="V1285" s="95"/>
      <c r="W1285" s="95"/>
      <c r="X1285" s="95">
        <f t="shared" si="312"/>
        <v>2365527.8000000003</v>
      </c>
      <c r="Y1285" s="9" t="s">
        <v>2660</v>
      </c>
      <c r="Z1285" s="16">
        <v>0</v>
      </c>
      <c r="AA1285" s="16">
        <v>0</v>
      </c>
      <c r="AB1285" s="16">
        <v>0</v>
      </c>
      <c r="AC1285" s="53">
        <f t="shared" si="313"/>
        <v>2365527.8000000003</v>
      </c>
      <c r="AD1285" s="55"/>
    </row>
    <row r="1286" spans="1:30" s="6" customFormat="1" ht="93.75" customHeight="1" x14ac:dyDescent="0.25">
      <c r="A1286" s="51">
        <f>IF(OR(D1286=0,D1286=""),"",COUNTA($D$1156:D1286))</f>
        <v>109</v>
      </c>
      <c r="B1286" s="9" t="s">
        <v>1224</v>
      </c>
      <c r="C1286" s="11" t="s">
        <v>148</v>
      </c>
      <c r="D1286" s="16">
        <v>1975</v>
      </c>
      <c r="E1286" s="95">
        <v>13244.2</v>
      </c>
      <c r="F1286" s="95">
        <v>10588.8</v>
      </c>
      <c r="G1286" s="95">
        <v>206.4</v>
      </c>
      <c r="H1286" s="9" t="s">
        <v>732</v>
      </c>
      <c r="I1286" s="9"/>
      <c r="J1286" s="9"/>
      <c r="K1286" s="9"/>
      <c r="L1286" s="95"/>
      <c r="M1286" s="95"/>
      <c r="N1286" s="95"/>
      <c r="O1286" s="95"/>
      <c r="P1286" s="95"/>
      <c r="Q1286" s="95"/>
      <c r="R1286" s="95">
        <f>1165*E1286</f>
        <v>15429493</v>
      </c>
      <c r="S1286" s="95"/>
      <c r="T1286" s="95">
        <f t="shared" ref="T1286" si="316">2558*E1286</f>
        <v>33878663.600000001</v>
      </c>
      <c r="U1286" s="95"/>
      <c r="V1286" s="95"/>
      <c r="W1286" s="95"/>
      <c r="X1286" s="95">
        <f t="shared" ref="X1286" si="317">L1286+M1286+N1286+O1286+P1286+Q1286+R1286+S1286+T1286+U1286+V1286+W1286</f>
        <v>49308156.600000001</v>
      </c>
      <c r="Y1286" s="9" t="s">
        <v>2660</v>
      </c>
      <c r="Z1286" s="16">
        <v>0</v>
      </c>
      <c r="AA1286" s="16">
        <v>0</v>
      </c>
      <c r="AB1286" s="16">
        <v>0</v>
      </c>
      <c r="AC1286" s="53">
        <f t="shared" ref="AC1286" si="318">X1286-(Z1286+AA1286+AB1286)</f>
        <v>49308156.600000001</v>
      </c>
      <c r="AD1286" s="55"/>
    </row>
    <row r="1287" spans="1:30" s="6" customFormat="1" ht="93.75" customHeight="1" x14ac:dyDescent="0.25">
      <c r="A1287" s="51">
        <f>IF(OR(D1287=0,D1287=""),"",COUNTA($D$1156:D1287))</f>
        <v>110</v>
      </c>
      <c r="B1287" s="9" t="s">
        <v>2602</v>
      </c>
      <c r="C1287" s="11" t="s">
        <v>2600</v>
      </c>
      <c r="D1287" s="16">
        <v>1971</v>
      </c>
      <c r="E1287" s="95">
        <v>337.3</v>
      </c>
      <c r="F1287" s="95">
        <v>289.60000000000002</v>
      </c>
      <c r="G1287" s="95">
        <v>0</v>
      </c>
      <c r="H1287" s="9" t="s">
        <v>725</v>
      </c>
      <c r="I1287" s="9"/>
      <c r="J1287" s="9"/>
      <c r="K1287" s="9"/>
      <c r="L1287" s="95"/>
      <c r="M1287" s="95"/>
      <c r="N1287" s="95"/>
      <c r="O1287" s="95"/>
      <c r="P1287" s="95"/>
      <c r="Q1287" s="95"/>
      <c r="R1287" s="95"/>
      <c r="S1287" s="95"/>
      <c r="T1287" s="95"/>
      <c r="U1287" s="95">
        <f t="shared" ref="U1287" si="319">185*E1287</f>
        <v>62400.5</v>
      </c>
      <c r="V1287" s="95"/>
      <c r="W1287" s="95"/>
      <c r="X1287" s="95">
        <f t="shared" ref="X1287:X1288" si="320">L1287+M1287+N1287+O1287+P1287+Q1287+R1287+S1287+T1287+U1287+V1287+W1287</f>
        <v>62400.5</v>
      </c>
      <c r="Y1287" s="9" t="s">
        <v>2660</v>
      </c>
      <c r="Z1287" s="16">
        <v>0</v>
      </c>
      <c r="AA1287" s="16">
        <v>0</v>
      </c>
      <c r="AB1287" s="16">
        <v>0</v>
      </c>
      <c r="AC1287" s="53">
        <f t="shared" ref="AC1287:AC1288" si="321">X1287-(Z1287+AA1287+AB1287)</f>
        <v>62400.5</v>
      </c>
      <c r="AD1287" s="55"/>
    </row>
    <row r="1288" spans="1:30" s="6" customFormat="1" ht="93.75" customHeight="1" x14ac:dyDescent="0.25">
      <c r="A1288" s="51">
        <f>IF(OR(D1288=0,D1288=""),"",COUNTA($D$1156:D1288))</f>
        <v>111</v>
      </c>
      <c r="B1288" s="9" t="s">
        <v>2603</v>
      </c>
      <c r="C1288" s="11" t="s">
        <v>2601</v>
      </c>
      <c r="D1288" s="16">
        <v>1959</v>
      </c>
      <c r="E1288" s="95">
        <v>297.7</v>
      </c>
      <c r="F1288" s="95">
        <v>273.7</v>
      </c>
      <c r="G1288" s="95">
        <v>0</v>
      </c>
      <c r="H1288" s="9" t="s">
        <v>725</v>
      </c>
      <c r="I1288" s="9"/>
      <c r="J1288" s="9"/>
      <c r="K1288" s="9"/>
      <c r="L1288" s="95"/>
      <c r="M1288" s="95"/>
      <c r="N1288" s="95"/>
      <c r="O1288" s="95"/>
      <c r="P1288" s="95"/>
      <c r="Q1288" s="95"/>
      <c r="R1288" s="95">
        <f>5443*E1288</f>
        <v>1620381.0999999999</v>
      </c>
      <c r="S1288" s="95"/>
      <c r="T1288" s="95">
        <f t="shared" ref="T1288" si="322">4818*E1288</f>
        <v>1434318.5999999999</v>
      </c>
      <c r="U1288" s="95">
        <f t="shared" ref="U1288" si="323">185*E1288</f>
        <v>55074.5</v>
      </c>
      <c r="V1288" s="95"/>
      <c r="W1288" s="95"/>
      <c r="X1288" s="95">
        <f t="shared" si="320"/>
        <v>3109774.1999999997</v>
      </c>
      <c r="Y1288" s="9" t="s">
        <v>2660</v>
      </c>
      <c r="Z1288" s="16">
        <v>0</v>
      </c>
      <c r="AA1288" s="16">
        <v>0</v>
      </c>
      <c r="AB1288" s="16">
        <v>0</v>
      </c>
      <c r="AC1288" s="53">
        <f t="shared" si="321"/>
        <v>3109774.1999999997</v>
      </c>
      <c r="AD1288" s="55"/>
    </row>
    <row r="1289" spans="1:30" s="6" customFormat="1" ht="93.75" customHeight="1" x14ac:dyDescent="0.25">
      <c r="A1289" s="51">
        <f>IF(OR(D1289=0,D1289=""),"",COUNTA($D$1156:D1289))</f>
        <v>112</v>
      </c>
      <c r="B1289" s="9" t="s">
        <v>1768</v>
      </c>
      <c r="C1289" s="11" t="s">
        <v>1556</v>
      </c>
      <c r="D1289" s="16">
        <v>1984</v>
      </c>
      <c r="E1289" s="95">
        <v>5487.4</v>
      </c>
      <c r="F1289" s="95">
        <v>4182.6000000000004</v>
      </c>
      <c r="G1289" s="95">
        <v>0</v>
      </c>
      <c r="H1289" s="9" t="s">
        <v>729</v>
      </c>
      <c r="I1289" s="9"/>
      <c r="J1289" s="9"/>
      <c r="K1289" s="9"/>
      <c r="L1289" s="95"/>
      <c r="M1289" s="95"/>
      <c r="N1289" s="95"/>
      <c r="O1289" s="95"/>
      <c r="P1289" s="95"/>
      <c r="Q1289" s="95"/>
      <c r="R1289" s="95"/>
      <c r="S1289" s="95"/>
      <c r="T1289" s="95">
        <f>2771*E1289</f>
        <v>15205585.399999999</v>
      </c>
      <c r="U1289" s="95"/>
      <c r="V1289" s="95"/>
      <c r="W1289" s="95"/>
      <c r="X1289" s="95">
        <f t="shared" ref="X1289:X1291" si="324">L1289+M1289+N1289+O1289+P1289+Q1289+R1289+S1289+T1289+U1289+V1289+W1289</f>
        <v>15205585.399999999</v>
      </c>
      <c r="Y1289" s="9" t="s">
        <v>2660</v>
      </c>
      <c r="Z1289" s="16">
        <v>0</v>
      </c>
      <c r="AA1289" s="16">
        <v>0</v>
      </c>
      <c r="AB1289" s="16">
        <v>0</v>
      </c>
      <c r="AC1289" s="53">
        <f t="shared" ref="AC1289:AC1291" si="325">X1289-(Z1289+AA1289+AB1289)</f>
        <v>15205585.399999999</v>
      </c>
      <c r="AD1289" s="55"/>
    </row>
    <row r="1290" spans="1:30" s="6" customFormat="1" ht="93.75" customHeight="1" x14ac:dyDescent="0.25">
      <c r="A1290" s="51">
        <f>IF(OR(D1290=0,D1290=""),"",COUNTA($D$1156:D1290))</f>
        <v>113</v>
      </c>
      <c r="B1290" s="9" t="s">
        <v>1010</v>
      </c>
      <c r="C1290" s="11" t="s">
        <v>279</v>
      </c>
      <c r="D1290" s="16">
        <v>1999</v>
      </c>
      <c r="E1290" s="95">
        <v>8247.2999999999993</v>
      </c>
      <c r="F1290" s="95">
        <v>5934.9</v>
      </c>
      <c r="G1290" s="95">
        <v>0</v>
      </c>
      <c r="H1290" s="9" t="s">
        <v>732</v>
      </c>
      <c r="I1290" s="9"/>
      <c r="J1290" s="9"/>
      <c r="K1290" s="9"/>
      <c r="L1290" s="95"/>
      <c r="M1290" s="95">
        <f t="shared" ref="M1290" si="326">1097*E1290</f>
        <v>9047288.0999999996</v>
      </c>
      <c r="N1290" s="95"/>
      <c r="O1290" s="95">
        <f t="shared" ref="O1290" si="327">398*E1290</f>
        <v>3282425.4</v>
      </c>
      <c r="P1290" s="95"/>
      <c r="Q1290" s="95"/>
      <c r="R1290" s="95"/>
      <c r="S1290" s="95"/>
      <c r="T1290" s="95"/>
      <c r="U1290" s="95"/>
      <c r="V1290" s="95"/>
      <c r="W1290" s="95"/>
      <c r="X1290" s="95">
        <f t="shared" si="324"/>
        <v>12329713.5</v>
      </c>
      <c r="Y1290" s="9" t="s">
        <v>2660</v>
      </c>
      <c r="Z1290" s="16">
        <v>0</v>
      </c>
      <c r="AA1290" s="16">
        <v>0</v>
      </c>
      <c r="AB1290" s="16">
        <v>0</v>
      </c>
      <c r="AC1290" s="53">
        <f t="shared" si="325"/>
        <v>12329713.5</v>
      </c>
      <c r="AD1290" s="55"/>
    </row>
    <row r="1291" spans="1:30" s="6" customFormat="1" ht="93.75" customHeight="1" x14ac:dyDescent="0.25">
      <c r="A1291" s="51">
        <f>IF(OR(D1291=0,D1291=""),"",COUNTA($D$1156:D1291))</f>
        <v>114</v>
      </c>
      <c r="B1291" s="9" t="s">
        <v>1196</v>
      </c>
      <c r="C1291" s="11" t="s">
        <v>341</v>
      </c>
      <c r="D1291" s="16">
        <v>1968</v>
      </c>
      <c r="E1291" s="95">
        <v>2053.6</v>
      </c>
      <c r="F1291" s="95">
        <v>1863.2</v>
      </c>
      <c r="G1291" s="95">
        <v>0</v>
      </c>
      <c r="H1291" s="9" t="s">
        <v>729</v>
      </c>
      <c r="I1291" s="9"/>
      <c r="J1291" s="9"/>
      <c r="K1291" s="9"/>
      <c r="L1291" s="95"/>
      <c r="M1291" s="95"/>
      <c r="N1291" s="95"/>
      <c r="O1291" s="95"/>
      <c r="P1291" s="95"/>
      <c r="Q1291" s="95"/>
      <c r="R1291" s="95"/>
      <c r="S1291" s="95"/>
      <c r="T1291" s="95">
        <f t="shared" ref="T1291:T1292" si="328">2771*E1291</f>
        <v>5690525.5999999996</v>
      </c>
      <c r="U1291" s="95"/>
      <c r="V1291" s="95"/>
      <c r="W1291" s="95"/>
      <c r="X1291" s="95">
        <f t="shared" si="324"/>
        <v>5690525.5999999996</v>
      </c>
      <c r="Y1291" s="9" t="s">
        <v>2660</v>
      </c>
      <c r="Z1291" s="16">
        <v>0</v>
      </c>
      <c r="AA1291" s="16">
        <v>0</v>
      </c>
      <c r="AB1291" s="16">
        <v>0</v>
      </c>
      <c r="AC1291" s="53">
        <f t="shared" si="325"/>
        <v>5690525.5999999996</v>
      </c>
      <c r="AD1291" s="55"/>
    </row>
    <row r="1292" spans="1:30" s="6" customFormat="1" ht="93.75" customHeight="1" x14ac:dyDescent="0.25">
      <c r="A1292" s="51">
        <f>IF(OR(D1292=0,D1292=""),"",COUNTA($D$1156:D1292))</f>
        <v>115</v>
      </c>
      <c r="B1292" s="9" t="s">
        <v>995</v>
      </c>
      <c r="C1292" s="11" t="s">
        <v>744</v>
      </c>
      <c r="D1292" s="16">
        <v>1972</v>
      </c>
      <c r="E1292" s="95">
        <v>6773.4</v>
      </c>
      <c r="F1292" s="95">
        <v>5838.5</v>
      </c>
      <c r="G1292" s="95">
        <v>110.1</v>
      </c>
      <c r="H1292" s="9" t="s">
        <v>729</v>
      </c>
      <c r="I1292" s="9"/>
      <c r="J1292" s="9"/>
      <c r="K1292" s="9"/>
      <c r="L1292" s="95">
        <f>677*E1292</f>
        <v>4585591.8</v>
      </c>
      <c r="M1292" s="95">
        <f>1213*E1292</f>
        <v>8216134.1999999993</v>
      </c>
      <c r="N1292" s="95">
        <f t="shared" ref="N1292:N1294" si="329">620*E1292</f>
        <v>4199508</v>
      </c>
      <c r="O1292" s="95">
        <f>863*E1292</f>
        <v>5845444.1999999993</v>
      </c>
      <c r="P1292" s="95">
        <f>546*E1292</f>
        <v>3698276.4</v>
      </c>
      <c r="Q1292" s="95"/>
      <c r="R1292" s="95"/>
      <c r="S1292" s="95">
        <f>297*E1292</f>
        <v>2011699.7999999998</v>
      </c>
      <c r="T1292" s="95">
        <f t="shared" si="328"/>
        <v>18769091.399999999</v>
      </c>
      <c r="U1292" s="95">
        <f>111*E1292</f>
        <v>751847.39999999991</v>
      </c>
      <c r="V1292" s="95">
        <f t="shared" ref="V1292:V1294" si="330">35*E1292</f>
        <v>237069</v>
      </c>
      <c r="W1292" s="95">
        <f t="shared" ref="W1292" si="331">(L1292+M1292+N1292+O1292+P1292+Q1292+R1292+S1292+T1292+U1292)*0.0214</f>
        <v>1028860.4944799999</v>
      </c>
      <c r="X1292" s="95">
        <f t="shared" ref="X1292" si="332">L1292+M1292+N1292+O1292+P1292+Q1292+R1292+S1292+T1292+U1292+V1292+W1292</f>
        <v>49343522.694479994</v>
      </c>
      <c r="Y1292" s="9" t="s">
        <v>2660</v>
      </c>
      <c r="Z1292" s="16">
        <v>0</v>
      </c>
      <c r="AA1292" s="16">
        <v>0</v>
      </c>
      <c r="AB1292" s="16">
        <v>0</v>
      </c>
      <c r="AC1292" s="53">
        <f t="shared" ref="AC1292" si="333">X1292-(Z1292+AA1292+AB1292)</f>
        <v>49343522.694479994</v>
      </c>
      <c r="AD1292" s="55"/>
    </row>
    <row r="1293" spans="1:30" s="6" customFormat="1" ht="93.75" customHeight="1" x14ac:dyDescent="0.25">
      <c r="A1293" s="51">
        <f>IF(OR(D1293=0,D1293=""),"",COUNTA($D$1156:D1293))</f>
        <v>116</v>
      </c>
      <c r="B1293" s="9" t="s">
        <v>1794</v>
      </c>
      <c r="C1293" s="11" t="s">
        <v>1554</v>
      </c>
      <c r="D1293" s="16">
        <v>1965</v>
      </c>
      <c r="E1293" s="95">
        <v>4278.3999999999996</v>
      </c>
      <c r="F1293" s="95">
        <v>3201.1</v>
      </c>
      <c r="G1293" s="95">
        <v>0</v>
      </c>
      <c r="H1293" s="9" t="s">
        <v>729</v>
      </c>
      <c r="I1293" s="9"/>
      <c r="J1293" s="9"/>
      <c r="K1293" s="9"/>
      <c r="L1293" s="95"/>
      <c r="M1293" s="95"/>
      <c r="N1293" s="95">
        <f t="shared" si="329"/>
        <v>2652608</v>
      </c>
      <c r="O1293" s="95"/>
      <c r="P1293" s="95"/>
      <c r="Q1293" s="95"/>
      <c r="R1293" s="95"/>
      <c r="S1293" s="95"/>
      <c r="T1293" s="95"/>
      <c r="U1293" s="95"/>
      <c r="V1293" s="95">
        <f t="shared" si="330"/>
        <v>149744</v>
      </c>
      <c r="W1293" s="95"/>
      <c r="X1293" s="95">
        <f t="shared" ref="X1293:X1304" si="334">L1293+M1293+N1293+O1293+P1293+Q1293+R1293+S1293+T1293+U1293+V1293+W1293</f>
        <v>2802352</v>
      </c>
      <c r="Y1293" s="9" t="s">
        <v>2660</v>
      </c>
      <c r="Z1293" s="16">
        <v>0</v>
      </c>
      <c r="AA1293" s="16">
        <v>0</v>
      </c>
      <c r="AB1293" s="16">
        <v>0</v>
      </c>
      <c r="AC1293" s="53">
        <f t="shared" ref="AC1293:AC1304" si="335">X1293-(Z1293+AA1293+AB1293)</f>
        <v>2802352</v>
      </c>
      <c r="AD1293" s="55"/>
    </row>
    <row r="1294" spans="1:30" s="6" customFormat="1" ht="93.75" customHeight="1" x14ac:dyDescent="0.25">
      <c r="A1294" s="51">
        <f>IF(OR(D1294=0,D1294=""),"",COUNTA($D$1156:D1294))</f>
        <v>117</v>
      </c>
      <c r="B1294" s="9" t="s">
        <v>1215</v>
      </c>
      <c r="C1294" s="11" t="s">
        <v>107</v>
      </c>
      <c r="D1294" s="16">
        <v>1969</v>
      </c>
      <c r="E1294" s="95">
        <v>7523.4</v>
      </c>
      <c r="F1294" s="95">
        <v>5721.6</v>
      </c>
      <c r="G1294" s="95">
        <v>0</v>
      </c>
      <c r="H1294" s="9" t="s">
        <v>729</v>
      </c>
      <c r="I1294" s="9"/>
      <c r="J1294" s="9"/>
      <c r="K1294" s="9"/>
      <c r="L1294" s="95"/>
      <c r="M1294" s="95"/>
      <c r="N1294" s="95">
        <f t="shared" si="329"/>
        <v>4664508</v>
      </c>
      <c r="O1294" s="95"/>
      <c r="P1294" s="95"/>
      <c r="Q1294" s="95"/>
      <c r="R1294" s="95"/>
      <c r="S1294" s="95"/>
      <c r="T1294" s="95"/>
      <c r="U1294" s="95"/>
      <c r="V1294" s="95">
        <f t="shared" si="330"/>
        <v>263319</v>
      </c>
      <c r="W1294" s="95"/>
      <c r="X1294" s="95">
        <f t="shared" si="334"/>
        <v>4927827</v>
      </c>
      <c r="Y1294" s="9" t="s">
        <v>2660</v>
      </c>
      <c r="Z1294" s="16">
        <v>0</v>
      </c>
      <c r="AA1294" s="16">
        <v>0</v>
      </c>
      <c r="AB1294" s="16">
        <v>0</v>
      </c>
      <c r="AC1294" s="53">
        <f t="shared" si="335"/>
        <v>4927827</v>
      </c>
      <c r="AD1294" s="55"/>
    </row>
    <row r="1295" spans="1:30" s="6" customFormat="1" ht="93.75" customHeight="1" x14ac:dyDescent="0.25">
      <c r="A1295" s="51">
        <f>IF(OR(D1295=0,D1295=""),"",COUNTA($D$1156:D1295))</f>
        <v>118</v>
      </c>
      <c r="B1295" s="9" t="s">
        <v>2350</v>
      </c>
      <c r="C1295" s="11" t="s">
        <v>2227</v>
      </c>
      <c r="D1295" s="16">
        <v>1993</v>
      </c>
      <c r="E1295" s="95">
        <v>9319.9</v>
      </c>
      <c r="F1295" s="95">
        <v>6184.7</v>
      </c>
      <c r="G1295" s="95">
        <v>0</v>
      </c>
      <c r="H1295" s="9" t="s">
        <v>729</v>
      </c>
      <c r="I1295" s="9"/>
      <c r="J1295" s="9"/>
      <c r="K1295" s="9"/>
      <c r="L1295" s="95"/>
      <c r="M1295" s="95"/>
      <c r="N1295" s="95"/>
      <c r="O1295" s="95"/>
      <c r="P1295" s="95"/>
      <c r="Q1295" s="95"/>
      <c r="R1295" s="95"/>
      <c r="S1295" s="95"/>
      <c r="T1295" s="95">
        <f>2771*E1295</f>
        <v>25825442.899999999</v>
      </c>
      <c r="U1295" s="95"/>
      <c r="V1295" s="95"/>
      <c r="W1295" s="95"/>
      <c r="X1295" s="95">
        <f t="shared" si="334"/>
        <v>25825442.899999999</v>
      </c>
      <c r="Y1295" s="9" t="s">
        <v>2660</v>
      </c>
      <c r="Z1295" s="16">
        <v>0</v>
      </c>
      <c r="AA1295" s="16">
        <v>0</v>
      </c>
      <c r="AB1295" s="16">
        <v>0</v>
      </c>
      <c r="AC1295" s="53">
        <f t="shared" si="335"/>
        <v>25825442.899999999</v>
      </c>
      <c r="AD1295" s="55"/>
    </row>
    <row r="1296" spans="1:30" s="6" customFormat="1" ht="93.75" customHeight="1" x14ac:dyDescent="0.25">
      <c r="A1296" s="51">
        <f>IF(OR(D1296=0,D1296=""),"",COUNTA($D$1156:D1296))</f>
        <v>119</v>
      </c>
      <c r="B1296" s="9" t="s">
        <v>2528</v>
      </c>
      <c r="C1296" s="11" t="s">
        <v>2522</v>
      </c>
      <c r="D1296" s="16">
        <v>1989</v>
      </c>
      <c r="E1296" s="95">
        <v>4669.5</v>
      </c>
      <c r="F1296" s="95">
        <v>3553.6</v>
      </c>
      <c r="G1296" s="95">
        <v>612.20000000000005</v>
      </c>
      <c r="H1296" s="9" t="s">
        <v>729</v>
      </c>
      <c r="I1296" s="9"/>
      <c r="J1296" s="9"/>
      <c r="K1296" s="9"/>
      <c r="L1296" s="95"/>
      <c r="M1296" s="95"/>
      <c r="N1296" s="95"/>
      <c r="O1296" s="95"/>
      <c r="P1296" s="95"/>
      <c r="Q1296" s="95"/>
      <c r="R1296" s="95">
        <f>2340*E1296</f>
        <v>10926630</v>
      </c>
      <c r="S1296" s="95"/>
      <c r="T1296" s="95"/>
      <c r="U1296" s="95"/>
      <c r="V1296" s="95"/>
      <c r="W1296" s="95"/>
      <c r="X1296" s="95">
        <f t="shared" si="334"/>
        <v>10926630</v>
      </c>
      <c r="Y1296" s="9" t="s">
        <v>2660</v>
      </c>
      <c r="Z1296" s="16">
        <v>0</v>
      </c>
      <c r="AA1296" s="16">
        <v>0</v>
      </c>
      <c r="AB1296" s="16">
        <v>0</v>
      </c>
      <c r="AC1296" s="53">
        <f t="shared" si="335"/>
        <v>10926630</v>
      </c>
      <c r="AD1296" s="55"/>
    </row>
    <row r="1297" spans="1:30" s="6" customFormat="1" ht="93.75" customHeight="1" x14ac:dyDescent="0.25">
      <c r="A1297" s="51">
        <f>IF(OR(D1297=0,D1297=""),"",COUNTA($D$1156:D1297))</f>
        <v>120</v>
      </c>
      <c r="B1297" s="9" t="s">
        <v>2532</v>
      </c>
      <c r="C1297" s="11" t="s">
        <v>2523</v>
      </c>
      <c r="D1297" s="16">
        <v>1975</v>
      </c>
      <c r="E1297" s="95">
        <v>4330.1000000000004</v>
      </c>
      <c r="F1297" s="95">
        <v>3355</v>
      </c>
      <c r="G1297" s="95">
        <v>0</v>
      </c>
      <c r="H1297" s="9" t="s">
        <v>729</v>
      </c>
      <c r="I1297" s="9"/>
      <c r="J1297" s="9"/>
      <c r="K1297" s="9"/>
      <c r="L1297" s="95"/>
      <c r="M1297" s="95"/>
      <c r="N1297" s="95"/>
      <c r="O1297" s="95"/>
      <c r="P1297" s="95"/>
      <c r="Q1297" s="95"/>
      <c r="R1297" s="95"/>
      <c r="S1297" s="95"/>
      <c r="T1297" s="95">
        <f t="shared" ref="T1297:T1298" si="336">2771*E1297</f>
        <v>11998707.100000001</v>
      </c>
      <c r="U1297" s="95"/>
      <c r="V1297" s="95"/>
      <c r="W1297" s="95"/>
      <c r="X1297" s="95">
        <f t="shared" si="334"/>
        <v>11998707.100000001</v>
      </c>
      <c r="Y1297" s="9" t="s">
        <v>2660</v>
      </c>
      <c r="Z1297" s="16">
        <v>0</v>
      </c>
      <c r="AA1297" s="16">
        <v>0</v>
      </c>
      <c r="AB1297" s="16">
        <v>0</v>
      </c>
      <c r="AC1297" s="53">
        <f t="shared" si="335"/>
        <v>11998707.100000001</v>
      </c>
      <c r="AD1297" s="55"/>
    </row>
    <row r="1298" spans="1:30" s="6" customFormat="1" ht="93.75" customHeight="1" x14ac:dyDescent="0.25">
      <c r="A1298" s="51">
        <f>IF(OR(D1298=0,D1298=""),"",COUNTA($D$1156:D1298))</f>
        <v>121</v>
      </c>
      <c r="B1298" s="9" t="s">
        <v>2129</v>
      </c>
      <c r="C1298" s="11" t="s">
        <v>2003</v>
      </c>
      <c r="D1298" s="16">
        <v>1978</v>
      </c>
      <c r="E1298" s="95">
        <v>4523.8999999999996</v>
      </c>
      <c r="F1298" s="95">
        <v>3340.2</v>
      </c>
      <c r="G1298" s="95">
        <v>0</v>
      </c>
      <c r="H1298" s="9" t="s">
        <v>729</v>
      </c>
      <c r="I1298" s="9"/>
      <c r="J1298" s="9"/>
      <c r="K1298" s="9"/>
      <c r="L1298" s="95"/>
      <c r="M1298" s="95"/>
      <c r="N1298" s="95"/>
      <c r="O1298" s="95"/>
      <c r="P1298" s="95"/>
      <c r="Q1298" s="95"/>
      <c r="R1298" s="95"/>
      <c r="S1298" s="95"/>
      <c r="T1298" s="95">
        <f t="shared" si="336"/>
        <v>12535726.899999999</v>
      </c>
      <c r="U1298" s="95"/>
      <c r="V1298" s="95"/>
      <c r="W1298" s="95"/>
      <c r="X1298" s="95">
        <f t="shared" si="334"/>
        <v>12535726.899999999</v>
      </c>
      <c r="Y1298" s="9" t="s">
        <v>2660</v>
      </c>
      <c r="Z1298" s="16">
        <v>0</v>
      </c>
      <c r="AA1298" s="16">
        <v>0</v>
      </c>
      <c r="AB1298" s="16">
        <v>0</v>
      </c>
      <c r="AC1298" s="53">
        <f t="shared" si="335"/>
        <v>12535726.899999999</v>
      </c>
      <c r="AD1298" s="55"/>
    </row>
    <row r="1299" spans="1:30" s="6" customFormat="1" ht="93.75" customHeight="1" x14ac:dyDescent="0.25">
      <c r="A1299" s="51">
        <f>IF(OR(D1299=0,D1299=""),"",COUNTA($D$1156:D1299))</f>
        <v>122</v>
      </c>
      <c r="B1299" s="9" t="s">
        <v>2536</v>
      </c>
      <c r="C1299" s="11" t="s">
        <v>2455</v>
      </c>
      <c r="D1299" s="16">
        <v>1991</v>
      </c>
      <c r="E1299" s="95">
        <f>821.4+6791.4</f>
        <v>7612.7999999999993</v>
      </c>
      <c r="F1299" s="95">
        <v>5396.3</v>
      </c>
      <c r="G1299" s="95">
        <v>126.6</v>
      </c>
      <c r="H1299" s="9" t="s">
        <v>738</v>
      </c>
      <c r="I1299" s="9"/>
      <c r="J1299" s="9"/>
      <c r="K1299" s="9"/>
      <c r="L1299" s="95">
        <v>3489972.5999999996</v>
      </c>
      <c r="M1299" s="95"/>
      <c r="N1299" s="95"/>
      <c r="O1299" s="95">
        <v>3411845.3999999994</v>
      </c>
      <c r="P1299" s="95"/>
      <c r="Q1299" s="95"/>
      <c r="R1299" s="95"/>
      <c r="S1299" s="95"/>
      <c r="T1299" s="95"/>
      <c r="U1299" s="95"/>
      <c r="V1299" s="95"/>
      <c r="W1299" s="95"/>
      <c r="X1299" s="95">
        <f t="shared" si="334"/>
        <v>6901817.9999999991</v>
      </c>
      <c r="Y1299" s="9" t="s">
        <v>2660</v>
      </c>
      <c r="Z1299" s="16">
        <v>0</v>
      </c>
      <c r="AA1299" s="16">
        <v>0</v>
      </c>
      <c r="AB1299" s="16">
        <v>0</v>
      </c>
      <c r="AC1299" s="53">
        <f t="shared" si="335"/>
        <v>6901817.9999999991</v>
      </c>
      <c r="AD1299" s="55"/>
    </row>
    <row r="1300" spans="1:30" s="6" customFormat="1" ht="93.75" customHeight="1" x14ac:dyDescent="0.25">
      <c r="A1300" s="51">
        <f>IF(OR(D1300=0,D1300=""),"",COUNTA($D$1156:D1300))</f>
        <v>123</v>
      </c>
      <c r="B1300" s="9" t="s">
        <v>1517</v>
      </c>
      <c r="C1300" s="11" t="s">
        <v>1498</v>
      </c>
      <c r="D1300" s="16">
        <v>1982</v>
      </c>
      <c r="E1300" s="95">
        <v>3921.4</v>
      </c>
      <c r="F1300" s="95">
        <v>2793.7</v>
      </c>
      <c r="G1300" s="95">
        <v>948.3</v>
      </c>
      <c r="H1300" s="9" t="s">
        <v>729</v>
      </c>
      <c r="I1300" s="9"/>
      <c r="J1300" s="9"/>
      <c r="K1300" s="9"/>
      <c r="L1300" s="95"/>
      <c r="M1300" s="95"/>
      <c r="N1300" s="95"/>
      <c r="O1300" s="95"/>
      <c r="P1300" s="95"/>
      <c r="Q1300" s="95"/>
      <c r="R1300" s="95"/>
      <c r="S1300" s="95"/>
      <c r="T1300" s="95">
        <f>2771*E1300</f>
        <v>10866199.4</v>
      </c>
      <c r="U1300" s="95"/>
      <c r="V1300" s="95"/>
      <c r="W1300" s="95"/>
      <c r="X1300" s="95">
        <f t="shared" si="334"/>
        <v>10866199.4</v>
      </c>
      <c r="Y1300" s="9" t="s">
        <v>2660</v>
      </c>
      <c r="Z1300" s="16">
        <v>0</v>
      </c>
      <c r="AA1300" s="16">
        <v>0</v>
      </c>
      <c r="AB1300" s="16">
        <v>0</v>
      </c>
      <c r="AC1300" s="53">
        <f t="shared" si="335"/>
        <v>10866199.4</v>
      </c>
      <c r="AD1300" s="55"/>
    </row>
    <row r="1301" spans="1:30" s="6" customFormat="1" ht="93.75" customHeight="1" x14ac:dyDescent="0.25">
      <c r="A1301" s="51">
        <f>IF(OR(D1301=0,D1301=""),"",COUNTA($D$1156:D1301))</f>
        <v>124</v>
      </c>
      <c r="B1301" s="9" t="s">
        <v>2053</v>
      </c>
      <c r="C1301" s="11" t="s">
        <v>1982</v>
      </c>
      <c r="D1301" s="16">
        <v>1993</v>
      </c>
      <c r="E1301" s="95">
        <v>11473.19</v>
      </c>
      <c r="F1301" s="95">
        <v>7625.29</v>
      </c>
      <c r="G1301" s="95">
        <v>3847.9</v>
      </c>
      <c r="H1301" s="9" t="s">
        <v>2524</v>
      </c>
      <c r="I1301" s="9"/>
      <c r="J1301" s="9"/>
      <c r="K1301" s="9"/>
      <c r="L1301" s="95"/>
      <c r="M1301" s="95">
        <v>14643034.390000002</v>
      </c>
      <c r="N1301" s="95"/>
      <c r="O1301" s="95"/>
      <c r="P1301" s="95"/>
      <c r="Q1301" s="95"/>
      <c r="R1301" s="95"/>
      <c r="S1301" s="95"/>
      <c r="T1301" s="95">
        <v>31322719.870000001</v>
      </c>
      <c r="U1301" s="95"/>
      <c r="V1301" s="95"/>
      <c r="W1301" s="95"/>
      <c r="X1301" s="95">
        <f t="shared" si="334"/>
        <v>45965754.260000005</v>
      </c>
      <c r="Y1301" s="9" t="s">
        <v>2660</v>
      </c>
      <c r="Z1301" s="16">
        <v>0</v>
      </c>
      <c r="AA1301" s="16">
        <v>0</v>
      </c>
      <c r="AB1301" s="16">
        <v>0</v>
      </c>
      <c r="AC1301" s="53">
        <f t="shared" si="335"/>
        <v>45965754.260000005</v>
      </c>
      <c r="AD1301" s="55"/>
    </row>
    <row r="1302" spans="1:30" s="6" customFormat="1" ht="93.75" customHeight="1" x14ac:dyDescent="0.25">
      <c r="A1302" s="51">
        <f>IF(OR(D1302=0,D1302=""),"",COUNTA($D$1156:D1302))</f>
        <v>125</v>
      </c>
      <c r="B1302" s="9" t="s">
        <v>946</v>
      </c>
      <c r="C1302" s="11" t="s">
        <v>27</v>
      </c>
      <c r="D1302" s="16">
        <v>1970</v>
      </c>
      <c r="E1302" s="95">
        <v>5801.8</v>
      </c>
      <c r="F1302" s="95">
        <v>4331.5</v>
      </c>
      <c r="G1302" s="95">
        <v>60.9</v>
      </c>
      <c r="H1302" s="9" t="s">
        <v>729</v>
      </c>
      <c r="I1302" s="9"/>
      <c r="J1302" s="9"/>
      <c r="K1302" s="9"/>
      <c r="L1302" s="95"/>
      <c r="M1302" s="95"/>
      <c r="N1302" s="95">
        <f t="shared" ref="N1302:N1305" si="337">620*E1302</f>
        <v>3597116</v>
      </c>
      <c r="O1302" s="95"/>
      <c r="P1302" s="95"/>
      <c r="Q1302" s="95"/>
      <c r="R1302" s="95"/>
      <c r="S1302" s="95"/>
      <c r="T1302" s="95"/>
      <c r="U1302" s="95"/>
      <c r="V1302" s="95">
        <f t="shared" ref="V1302:V1305" si="338">35*E1302</f>
        <v>203063</v>
      </c>
      <c r="W1302" s="95"/>
      <c r="X1302" s="95">
        <f t="shared" si="334"/>
        <v>3800179</v>
      </c>
      <c r="Y1302" s="9" t="s">
        <v>2660</v>
      </c>
      <c r="Z1302" s="16">
        <v>0</v>
      </c>
      <c r="AA1302" s="16">
        <v>0</v>
      </c>
      <c r="AB1302" s="16">
        <v>0</v>
      </c>
      <c r="AC1302" s="53">
        <f t="shared" si="335"/>
        <v>3800179</v>
      </c>
      <c r="AD1302" s="55"/>
    </row>
    <row r="1303" spans="1:30" s="6" customFormat="1" ht="93.75" customHeight="1" x14ac:dyDescent="0.25">
      <c r="A1303" s="51">
        <f>IF(OR(D1303=0,D1303=""),"",COUNTA($D$1156:D1303))</f>
        <v>126</v>
      </c>
      <c r="B1303" s="9" t="s">
        <v>2381</v>
      </c>
      <c r="C1303" s="11" t="s">
        <v>28</v>
      </c>
      <c r="D1303" s="16">
        <v>1970</v>
      </c>
      <c r="E1303" s="95">
        <v>2250.9</v>
      </c>
      <c r="F1303" s="95">
        <v>1510.7</v>
      </c>
      <c r="G1303" s="95">
        <v>87.9</v>
      </c>
      <c r="H1303" s="9" t="s">
        <v>729</v>
      </c>
      <c r="I1303" s="9"/>
      <c r="J1303" s="9"/>
      <c r="K1303" s="9"/>
      <c r="L1303" s="95"/>
      <c r="M1303" s="95"/>
      <c r="N1303" s="95">
        <f t="shared" si="337"/>
        <v>1395558</v>
      </c>
      <c r="O1303" s="95"/>
      <c r="P1303" s="95"/>
      <c r="Q1303" s="95"/>
      <c r="R1303" s="95"/>
      <c r="S1303" s="95"/>
      <c r="T1303" s="95"/>
      <c r="U1303" s="95"/>
      <c r="V1303" s="95">
        <f t="shared" si="338"/>
        <v>78781.5</v>
      </c>
      <c r="W1303" s="95"/>
      <c r="X1303" s="95">
        <f t="shared" si="334"/>
        <v>1474339.5</v>
      </c>
      <c r="Y1303" s="9" t="s">
        <v>2660</v>
      </c>
      <c r="Z1303" s="16">
        <v>0</v>
      </c>
      <c r="AA1303" s="16">
        <v>0</v>
      </c>
      <c r="AB1303" s="16">
        <v>0</v>
      </c>
      <c r="AC1303" s="53">
        <f t="shared" si="335"/>
        <v>1474339.5</v>
      </c>
      <c r="AD1303" s="55"/>
    </row>
    <row r="1304" spans="1:30" s="6" customFormat="1" ht="93.75" customHeight="1" x14ac:dyDescent="0.25">
      <c r="A1304" s="51">
        <f>IF(OR(D1304=0,D1304=""),"",COUNTA($D$1156:D1304))</f>
        <v>127</v>
      </c>
      <c r="B1304" s="9" t="s">
        <v>2385</v>
      </c>
      <c r="C1304" s="11" t="s">
        <v>448</v>
      </c>
      <c r="D1304" s="16">
        <v>1970</v>
      </c>
      <c r="E1304" s="95">
        <v>7831.2</v>
      </c>
      <c r="F1304" s="95">
        <v>5794.2</v>
      </c>
      <c r="G1304" s="95">
        <v>0</v>
      </c>
      <c r="H1304" s="9" t="s">
        <v>729</v>
      </c>
      <c r="I1304" s="9"/>
      <c r="J1304" s="9"/>
      <c r="K1304" s="9"/>
      <c r="L1304" s="95"/>
      <c r="M1304" s="95"/>
      <c r="N1304" s="95">
        <f t="shared" si="337"/>
        <v>4855344</v>
      </c>
      <c r="O1304" s="95"/>
      <c r="P1304" s="95"/>
      <c r="Q1304" s="95"/>
      <c r="R1304" s="95"/>
      <c r="S1304" s="95"/>
      <c r="T1304" s="95"/>
      <c r="U1304" s="95"/>
      <c r="V1304" s="95">
        <f t="shared" si="338"/>
        <v>274092</v>
      </c>
      <c r="W1304" s="95"/>
      <c r="X1304" s="95">
        <f t="shared" si="334"/>
        <v>5129436</v>
      </c>
      <c r="Y1304" s="9" t="s">
        <v>2660</v>
      </c>
      <c r="Z1304" s="16">
        <v>0</v>
      </c>
      <c r="AA1304" s="16">
        <v>0</v>
      </c>
      <c r="AB1304" s="16">
        <v>0</v>
      </c>
      <c r="AC1304" s="53">
        <f t="shared" si="335"/>
        <v>5129436</v>
      </c>
      <c r="AD1304" s="55"/>
    </row>
    <row r="1305" spans="1:30" s="7" customFormat="1" ht="93.75" customHeight="1" x14ac:dyDescent="0.25">
      <c r="A1305" s="51">
        <f>IF(OR(D1305=0,D1305=""),"",COUNTA($D$1156:D1305))</f>
        <v>128</v>
      </c>
      <c r="B1305" s="9" t="s">
        <v>971</v>
      </c>
      <c r="C1305" s="11" t="s">
        <v>780</v>
      </c>
      <c r="D1305" s="16">
        <v>1971</v>
      </c>
      <c r="E1305" s="95">
        <v>6498.9</v>
      </c>
      <c r="F1305" s="95">
        <v>4840.3999999999996</v>
      </c>
      <c r="G1305" s="95">
        <v>0</v>
      </c>
      <c r="H1305" s="9" t="s">
        <v>729</v>
      </c>
      <c r="I1305" s="9"/>
      <c r="J1305" s="9"/>
      <c r="K1305" s="9"/>
      <c r="L1305" s="95">
        <f>677*E1305</f>
        <v>4399755.3</v>
      </c>
      <c r="M1305" s="95">
        <f>1213*E1305</f>
        <v>7883165.6999999993</v>
      </c>
      <c r="N1305" s="95">
        <f t="shared" si="337"/>
        <v>4029318</v>
      </c>
      <c r="O1305" s="95">
        <f>863*E1305</f>
        <v>5608550.6999999993</v>
      </c>
      <c r="P1305" s="95">
        <f>546*E1305</f>
        <v>3548399.4</v>
      </c>
      <c r="Q1305" s="95"/>
      <c r="R1305" s="95"/>
      <c r="S1305" s="95">
        <f>297*E1305</f>
        <v>1930173.2999999998</v>
      </c>
      <c r="T1305" s="95"/>
      <c r="U1305" s="95">
        <f>111*E1305</f>
        <v>721377.89999999991</v>
      </c>
      <c r="V1305" s="95">
        <f t="shared" si="338"/>
        <v>227461.5</v>
      </c>
      <c r="W1305" s="95">
        <f t="shared" ref="W1305" si="339">(L1305+M1305+N1305+O1305+P1305+Q1305+R1305+S1305+T1305+U1305)*0.0214</f>
        <v>601783.84241999988</v>
      </c>
      <c r="X1305" s="95">
        <f t="shared" ref="X1305:X1398" si="340">L1305+M1305+N1305+O1305+P1305+Q1305+R1305+S1305+T1305+U1305+V1305+W1305</f>
        <v>28949985.642419998</v>
      </c>
      <c r="Y1305" s="9" t="s">
        <v>2660</v>
      </c>
      <c r="Z1305" s="16">
        <v>0</v>
      </c>
      <c r="AA1305" s="16">
        <v>0</v>
      </c>
      <c r="AB1305" s="16">
        <v>0</v>
      </c>
      <c r="AC1305" s="53">
        <f t="shared" ref="AC1305:AC1400" si="341">X1305-(Z1305+AA1305+AB1305)</f>
        <v>28949985.642419998</v>
      </c>
    </row>
    <row r="1306" spans="1:30" s="6" customFormat="1" ht="93.75" customHeight="1" x14ac:dyDescent="0.25">
      <c r="A1306" s="51">
        <f>IF(OR(D1306=0,D1306=""),"",COUNTA($D$1156:D1306))</f>
        <v>129</v>
      </c>
      <c r="B1306" s="9" t="s">
        <v>977</v>
      </c>
      <c r="C1306" s="11" t="s">
        <v>493</v>
      </c>
      <c r="D1306" s="16">
        <v>1971</v>
      </c>
      <c r="E1306" s="95">
        <v>483.1</v>
      </c>
      <c r="F1306" s="95">
        <v>327.9</v>
      </c>
      <c r="G1306" s="95">
        <v>0</v>
      </c>
      <c r="H1306" s="9" t="s">
        <v>725</v>
      </c>
      <c r="I1306" s="9"/>
      <c r="J1306" s="9"/>
      <c r="K1306" s="9"/>
      <c r="L1306" s="95">
        <f>741*E1306</f>
        <v>357977.10000000003</v>
      </c>
      <c r="M1306" s="95">
        <f>3305*E1306</f>
        <v>1596645.5</v>
      </c>
      <c r="N1306" s="95">
        <f>754*E1306</f>
        <v>364257.4</v>
      </c>
      <c r="O1306" s="95">
        <f>681*E1306</f>
        <v>328991.10000000003</v>
      </c>
      <c r="P1306" s="95">
        <f>576*E1306</f>
        <v>278265.60000000003</v>
      </c>
      <c r="Q1306" s="95"/>
      <c r="R1306" s="95">
        <f>5443*E1306</f>
        <v>2629513.3000000003</v>
      </c>
      <c r="S1306" s="95">
        <f>190*E1306</f>
        <v>91789</v>
      </c>
      <c r="T1306" s="95">
        <f>4818*E1306</f>
        <v>2327575.8000000003</v>
      </c>
      <c r="U1306" s="95">
        <f>185*E1306</f>
        <v>89373.5</v>
      </c>
      <c r="V1306" s="95">
        <f>34*E1306</f>
        <v>16425.400000000001</v>
      </c>
      <c r="W1306" s="95">
        <f t="shared" ref="W1306" si="342">(L1306+M1306+N1306+O1306+P1306+Q1306+R1306+S1306+T1306+U1306)*0.0214</f>
        <v>172577.90962000002</v>
      </c>
      <c r="X1306" s="95">
        <f t="shared" si="340"/>
        <v>8253391.6096200012</v>
      </c>
      <c r="Y1306" s="9" t="s">
        <v>2660</v>
      </c>
      <c r="Z1306" s="16">
        <v>0</v>
      </c>
      <c r="AA1306" s="16">
        <v>0</v>
      </c>
      <c r="AB1306" s="16">
        <v>0</v>
      </c>
      <c r="AC1306" s="53">
        <f t="shared" si="341"/>
        <v>8253391.6096200012</v>
      </c>
      <c r="AD1306" s="55"/>
    </row>
    <row r="1307" spans="1:30" s="6" customFormat="1" ht="93.75" customHeight="1" x14ac:dyDescent="0.25">
      <c r="A1307" s="51">
        <f>IF(OR(D1307=0,D1307=""),"",COUNTA($D$1156:D1307))</f>
        <v>130</v>
      </c>
      <c r="B1307" s="9" t="s">
        <v>2312</v>
      </c>
      <c r="C1307" s="11" t="s">
        <v>2283</v>
      </c>
      <c r="D1307" s="16">
        <v>1996</v>
      </c>
      <c r="E1307" s="95">
        <v>16746.8</v>
      </c>
      <c r="F1307" s="95">
        <v>11238.9</v>
      </c>
      <c r="G1307" s="95">
        <v>5507.9000000000005</v>
      </c>
      <c r="H1307" s="9" t="s">
        <v>732</v>
      </c>
      <c r="I1307" s="9">
        <v>2</v>
      </c>
      <c r="J1307" s="9">
        <v>2</v>
      </c>
      <c r="K1307" s="9"/>
      <c r="L1307" s="95"/>
      <c r="M1307" s="95"/>
      <c r="N1307" s="95"/>
      <c r="O1307" s="95"/>
      <c r="P1307" s="95"/>
      <c r="Q1307" s="95">
        <f t="shared" ref="Q1307:Q1316" si="343">4023848*J1307</f>
        <v>8047696</v>
      </c>
      <c r="R1307" s="95"/>
      <c r="S1307" s="95"/>
      <c r="T1307" s="95"/>
      <c r="U1307" s="95"/>
      <c r="V1307" s="95">
        <f t="shared" ref="V1307:V1316" si="344">48*E1307</f>
        <v>803846.39999999991</v>
      </c>
      <c r="W1307" s="95"/>
      <c r="X1307" s="95">
        <f t="shared" si="340"/>
        <v>8851542.4000000004</v>
      </c>
      <c r="Y1307" s="9" t="s">
        <v>2660</v>
      </c>
      <c r="Z1307" s="16">
        <v>0</v>
      </c>
      <c r="AA1307" s="16">
        <v>0</v>
      </c>
      <c r="AB1307" s="16">
        <v>0</v>
      </c>
      <c r="AC1307" s="53">
        <f t="shared" si="341"/>
        <v>8851542.4000000004</v>
      </c>
      <c r="AD1307" s="55"/>
    </row>
    <row r="1308" spans="1:30" s="6" customFormat="1" ht="93.75" customHeight="1" x14ac:dyDescent="0.25">
      <c r="A1308" s="51">
        <f>IF(OR(D1308=0,D1308=""),"",COUNTA($D$1156:D1308))</f>
        <v>131</v>
      </c>
      <c r="B1308" s="9" t="s">
        <v>1255</v>
      </c>
      <c r="C1308" s="11" t="s">
        <v>245</v>
      </c>
      <c r="D1308" s="16">
        <v>1995</v>
      </c>
      <c r="E1308" s="95">
        <v>6163</v>
      </c>
      <c r="F1308" s="95">
        <v>4941.1000000000004</v>
      </c>
      <c r="G1308" s="95">
        <v>0</v>
      </c>
      <c r="H1308" s="9" t="s">
        <v>734</v>
      </c>
      <c r="I1308" s="9">
        <v>2</v>
      </c>
      <c r="J1308" s="9">
        <v>2</v>
      </c>
      <c r="K1308" s="9"/>
      <c r="L1308" s="95"/>
      <c r="M1308" s="95"/>
      <c r="N1308" s="95"/>
      <c r="O1308" s="95"/>
      <c r="P1308" s="95"/>
      <c r="Q1308" s="95">
        <f t="shared" si="343"/>
        <v>8047696</v>
      </c>
      <c r="R1308" s="95"/>
      <c r="S1308" s="95"/>
      <c r="T1308" s="95"/>
      <c r="U1308" s="95"/>
      <c r="V1308" s="95">
        <f t="shared" si="344"/>
        <v>295824</v>
      </c>
      <c r="W1308" s="95"/>
      <c r="X1308" s="95">
        <f t="shared" si="340"/>
        <v>8343520</v>
      </c>
      <c r="Y1308" s="9" t="s">
        <v>2660</v>
      </c>
      <c r="Z1308" s="16">
        <v>0</v>
      </c>
      <c r="AA1308" s="16">
        <v>0</v>
      </c>
      <c r="AB1308" s="16">
        <v>0</v>
      </c>
      <c r="AC1308" s="53">
        <f t="shared" si="341"/>
        <v>8343520</v>
      </c>
      <c r="AD1308" s="55"/>
    </row>
    <row r="1309" spans="1:30" s="6" customFormat="1" ht="93.75" customHeight="1" x14ac:dyDescent="0.25">
      <c r="A1309" s="51">
        <f>IF(OR(D1309=0,D1309=""),"",COUNTA($D$1156:D1309))</f>
        <v>132</v>
      </c>
      <c r="B1309" s="9" t="s">
        <v>1871</v>
      </c>
      <c r="C1309" s="11" t="s">
        <v>1850</v>
      </c>
      <c r="D1309" s="16">
        <v>1978</v>
      </c>
      <c r="E1309" s="95">
        <v>3545.3</v>
      </c>
      <c r="F1309" s="95">
        <v>2625.3</v>
      </c>
      <c r="G1309" s="95">
        <v>73.099999999999994</v>
      </c>
      <c r="H1309" s="9" t="s">
        <v>729</v>
      </c>
      <c r="I1309" s="9"/>
      <c r="J1309" s="9"/>
      <c r="K1309" s="9"/>
      <c r="L1309" s="95">
        <f>677*E1309</f>
        <v>2400168.1</v>
      </c>
      <c r="M1309" s="95">
        <f>1213*E1309</f>
        <v>4300448.9000000004</v>
      </c>
      <c r="N1309" s="95"/>
      <c r="O1309" s="95">
        <f>863*E1309</f>
        <v>3059593.9000000004</v>
      </c>
      <c r="P1309" s="95"/>
      <c r="Q1309" s="95"/>
      <c r="R1309" s="95"/>
      <c r="S1309" s="95"/>
      <c r="T1309" s="95"/>
      <c r="U1309" s="95"/>
      <c r="V1309" s="95"/>
      <c r="W1309" s="95"/>
      <c r="X1309" s="95">
        <f t="shared" si="340"/>
        <v>9760210.9000000004</v>
      </c>
      <c r="Y1309" s="9" t="s">
        <v>2660</v>
      </c>
      <c r="Z1309" s="16">
        <v>0</v>
      </c>
      <c r="AA1309" s="16">
        <v>0</v>
      </c>
      <c r="AB1309" s="16">
        <v>0</v>
      </c>
      <c r="AC1309" s="53">
        <f t="shared" si="341"/>
        <v>9760210.9000000004</v>
      </c>
      <c r="AD1309" s="55"/>
    </row>
    <row r="1310" spans="1:30" s="6" customFormat="1" ht="93.75" customHeight="1" x14ac:dyDescent="0.25">
      <c r="A1310" s="51">
        <f>IF(OR(D1310=0,D1310=""),"",COUNTA($D$1156:D1310))</f>
        <v>133</v>
      </c>
      <c r="B1310" s="9" t="s">
        <v>2575</v>
      </c>
      <c r="C1310" s="11" t="s">
        <v>2566</v>
      </c>
      <c r="D1310" s="16">
        <v>1975</v>
      </c>
      <c r="E1310" s="95">
        <v>5878.3</v>
      </c>
      <c r="F1310" s="95">
        <v>4482.2</v>
      </c>
      <c r="G1310" s="95">
        <v>0</v>
      </c>
      <c r="H1310" s="9" t="s">
        <v>729</v>
      </c>
      <c r="I1310" s="9"/>
      <c r="J1310" s="9"/>
      <c r="K1310" s="9"/>
      <c r="L1310" s="95"/>
      <c r="M1310" s="95"/>
      <c r="N1310" s="95"/>
      <c r="O1310" s="95"/>
      <c r="P1310" s="95"/>
      <c r="Q1310" s="95"/>
      <c r="R1310" s="95">
        <f>2340*E1310</f>
        <v>13755222</v>
      </c>
      <c r="S1310" s="95"/>
      <c r="T1310" s="95">
        <f>2771*E1310</f>
        <v>16288769.300000001</v>
      </c>
      <c r="U1310" s="95"/>
      <c r="V1310" s="95"/>
      <c r="W1310" s="95"/>
      <c r="X1310" s="95">
        <f t="shared" si="340"/>
        <v>30043991.300000001</v>
      </c>
      <c r="Y1310" s="9" t="s">
        <v>2660</v>
      </c>
      <c r="Z1310" s="16">
        <v>0</v>
      </c>
      <c r="AA1310" s="16">
        <v>0</v>
      </c>
      <c r="AB1310" s="16">
        <v>0</v>
      </c>
      <c r="AC1310" s="53">
        <f t="shared" si="341"/>
        <v>30043991.300000001</v>
      </c>
      <c r="AD1310" s="55"/>
    </row>
    <row r="1311" spans="1:30" s="6" customFormat="1" ht="93.75" customHeight="1" x14ac:dyDescent="0.25">
      <c r="A1311" s="51">
        <f>IF(OR(D1311=0,D1311=""),"",COUNTA($D$1156:D1311))</f>
        <v>134</v>
      </c>
      <c r="B1311" s="9" t="s">
        <v>2578</v>
      </c>
      <c r="C1311" s="11" t="s">
        <v>2569</v>
      </c>
      <c r="D1311" s="16">
        <v>1969</v>
      </c>
      <c r="E1311" s="95">
        <v>2513.1999999999998</v>
      </c>
      <c r="F1311" s="95">
        <v>1585.8</v>
      </c>
      <c r="G1311" s="95">
        <v>927.39999999999986</v>
      </c>
      <c r="H1311" s="9" t="s">
        <v>728</v>
      </c>
      <c r="I1311" s="9"/>
      <c r="J1311" s="9"/>
      <c r="K1311" s="9"/>
      <c r="L1311" s="95"/>
      <c r="M1311" s="95">
        <f>1213*E1311</f>
        <v>3048511.5999999996</v>
      </c>
      <c r="N1311" s="95"/>
      <c r="O1311" s="95">
        <f>863*E1311</f>
        <v>2168891.5999999996</v>
      </c>
      <c r="P1311" s="95"/>
      <c r="Q1311" s="95"/>
      <c r="R1311" s="95"/>
      <c r="S1311" s="95"/>
      <c r="T1311" s="95"/>
      <c r="U1311" s="95"/>
      <c r="V1311" s="95"/>
      <c r="W1311" s="95"/>
      <c r="X1311" s="95">
        <f t="shared" si="340"/>
        <v>5217403.1999999993</v>
      </c>
      <c r="Y1311" s="9" t="s">
        <v>2660</v>
      </c>
      <c r="Z1311" s="16">
        <v>0</v>
      </c>
      <c r="AA1311" s="16">
        <v>0</v>
      </c>
      <c r="AB1311" s="16">
        <v>0</v>
      </c>
      <c r="AC1311" s="53">
        <f t="shared" si="341"/>
        <v>5217403.1999999993</v>
      </c>
      <c r="AD1311" s="55"/>
    </row>
    <row r="1312" spans="1:30" s="6" customFormat="1" ht="93.75" customHeight="1" x14ac:dyDescent="0.25">
      <c r="A1312" s="51">
        <f>IF(OR(D1312=0,D1312=""),"",COUNTA($D$1156:D1312))</f>
        <v>135</v>
      </c>
      <c r="B1312" s="9" t="s">
        <v>2572</v>
      </c>
      <c r="C1312" s="11" t="s">
        <v>2563</v>
      </c>
      <c r="D1312" s="16">
        <v>1976</v>
      </c>
      <c r="E1312" s="95">
        <v>8112.7</v>
      </c>
      <c r="F1312" s="95">
        <v>5638.2</v>
      </c>
      <c r="G1312" s="95">
        <v>0</v>
      </c>
      <c r="H1312" s="9" t="s">
        <v>732</v>
      </c>
      <c r="I1312" s="9"/>
      <c r="J1312" s="9"/>
      <c r="K1312" s="9"/>
      <c r="L1312" s="95"/>
      <c r="M1312" s="95"/>
      <c r="N1312" s="95"/>
      <c r="O1312" s="95"/>
      <c r="P1312" s="95"/>
      <c r="Q1312" s="95"/>
      <c r="R1312" s="95">
        <f>1165*E1312</f>
        <v>9451295.5</v>
      </c>
      <c r="S1312" s="95"/>
      <c r="T1312" s="95">
        <f t="shared" ref="T1312" si="345">2558*E1312</f>
        <v>20752286.599999998</v>
      </c>
      <c r="U1312" s="95"/>
      <c r="V1312" s="95"/>
      <c r="W1312" s="95"/>
      <c r="X1312" s="95">
        <f t="shared" si="340"/>
        <v>30203582.099999998</v>
      </c>
      <c r="Y1312" s="9" t="s">
        <v>2660</v>
      </c>
      <c r="Z1312" s="16">
        <v>0</v>
      </c>
      <c r="AA1312" s="16">
        <v>0</v>
      </c>
      <c r="AB1312" s="16">
        <v>0</v>
      </c>
      <c r="AC1312" s="53">
        <f t="shared" si="341"/>
        <v>30203582.099999998</v>
      </c>
      <c r="AD1312" s="55"/>
    </row>
    <row r="1313" spans="1:30" s="6" customFormat="1" ht="93.75" customHeight="1" x14ac:dyDescent="0.25">
      <c r="A1313" s="51">
        <f>IF(OR(D1313=0,D1313=""),"",COUNTA($D$1156:D1313))</f>
        <v>136</v>
      </c>
      <c r="B1313" s="9" t="s">
        <v>2354</v>
      </c>
      <c r="C1313" s="11" t="s">
        <v>270</v>
      </c>
      <c r="D1313" s="16">
        <v>1998</v>
      </c>
      <c r="E1313" s="95">
        <v>4929.3</v>
      </c>
      <c r="F1313" s="95">
        <v>3824.3</v>
      </c>
      <c r="G1313" s="95">
        <v>51.2</v>
      </c>
      <c r="H1313" s="9" t="s">
        <v>732</v>
      </c>
      <c r="I1313" s="9">
        <v>2</v>
      </c>
      <c r="J1313" s="9">
        <v>2</v>
      </c>
      <c r="K1313" s="9"/>
      <c r="L1313" s="95"/>
      <c r="M1313" s="95"/>
      <c r="N1313" s="95"/>
      <c r="O1313" s="95"/>
      <c r="P1313" s="95"/>
      <c r="Q1313" s="95">
        <f t="shared" si="343"/>
        <v>8047696</v>
      </c>
      <c r="R1313" s="95"/>
      <c r="S1313" s="95"/>
      <c r="T1313" s="95"/>
      <c r="U1313" s="95"/>
      <c r="V1313" s="95">
        <f t="shared" si="344"/>
        <v>236606.40000000002</v>
      </c>
      <c r="W1313" s="95"/>
      <c r="X1313" s="95">
        <f t="shared" si="340"/>
        <v>8284302.4000000004</v>
      </c>
      <c r="Y1313" s="9" t="s">
        <v>2660</v>
      </c>
      <c r="Z1313" s="16">
        <v>0</v>
      </c>
      <c r="AA1313" s="16">
        <v>0</v>
      </c>
      <c r="AB1313" s="16">
        <v>0</v>
      </c>
      <c r="AC1313" s="53">
        <f t="shared" si="341"/>
        <v>8284302.4000000004</v>
      </c>
      <c r="AD1313" s="55"/>
    </row>
    <row r="1314" spans="1:30" s="6" customFormat="1" ht="93.75" customHeight="1" x14ac:dyDescent="0.25">
      <c r="A1314" s="51">
        <f>IF(OR(D1314=0,D1314=""),"",COUNTA($D$1156:D1314))</f>
        <v>137</v>
      </c>
      <c r="B1314" s="9" t="s">
        <v>2353</v>
      </c>
      <c r="C1314" s="11" t="s">
        <v>277</v>
      </c>
      <c r="D1314" s="16">
        <v>1999</v>
      </c>
      <c r="E1314" s="95">
        <v>7701.5</v>
      </c>
      <c r="F1314" s="95">
        <v>4877.05</v>
      </c>
      <c r="G1314" s="95">
        <v>0</v>
      </c>
      <c r="H1314" s="9" t="s">
        <v>732</v>
      </c>
      <c r="I1314" s="9">
        <v>1</v>
      </c>
      <c r="J1314" s="9">
        <v>1</v>
      </c>
      <c r="K1314" s="9"/>
      <c r="L1314" s="95"/>
      <c r="M1314" s="95"/>
      <c r="N1314" s="95"/>
      <c r="O1314" s="95"/>
      <c r="P1314" s="95"/>
      <c r="Q1314" s="95">
        <f t="shared" si="343"/>
        <v>4023848</v>
      </c>
      <c r="R1314" s="95"/>
      <c r="S1314" s="95"/>
      <c r="T1314" s="95"/>
      <c r="U1314" s="95"/>
      <c r="V1314" s="95">
        <f t="shared" si="344"/>
        <v>369672</v>
      </c>
      <c r="W1314" s="95"/>
      <c r="X1314" s="95">
        <f t="shared" si="340"/>
        <v>4393520</v>
      </c>
      <c r="Y1314" s="9" t="s">
        <v>2660</v>
      </c>
      <c r="Z1314" s="16">
        <v>0</v>
      </c>
      <c r="AA1314" s="16">
        <v>0</v>
      </c>
      <c r="AB1314" s="16">
        <v>0</v>
      </c>
      <c r="AC1314" s="53">
        <f t="shared" si="341"/>
        <v>4393520</v>
      </c>
      <c r="AD1314" s="55"/>
    </row>
    <row r="1315" spans="1:30" s="6" customFormat="1" ht="93.75" customHeight="1" x14ac:dyDescent="0.25">
      <c r="A1315" s="51">
        <f>IF(OR(D1315=0,D1315=""),"",COUNTA($D$1156:D1315))</f>
        <v>138</v>
      </c>
      <c r="B1315" s="9" t="s">
        <v>2414</v>
      </c>
      <c r="C1315" s="11" t="s">
        <v>285</v>
      </c>
      <c r="D1315" s="16">
        <v>1999</v>
      </c>
      <c r="E1315" s="95">
        <v>7368.3</v>
      </c>
      <c r="F1315" s="95">
        <v>6164.2</v>
      </c>
      <c r="G1315" s="95">
        <v>0</v>
      </c>
      <c r="H1315" s="9" t="s">
        <v>732</v>
      </c>
      <c r="I1315" s="9">
        <v>2</v>
      </c>
      <c r="J1315" s="9">
        <v>2</v>
      </c>
      <c r="K1315" s="9"/>
      <c r="L1315" s="95"/>
      <c r="M1315" s="95"/>
      <c r="N1315" s="95"/>
      <c r="O1315" s="95"/>
      <c r="P1315" s="95"/>
      <c r="Q1315" s="95">
        <f t="shared" si="343"/>
        <v>8047696</v>
      </c>
      <c r="R1315" s="95"/>
      <c r="S1315" s="95"/>
      <c r="T1315" s="95"/>
      <c r="U1315" s="95"/>
      <c r="V1315" s="95">
        <f t="shared" si="344"/>
        <v>353678.4</v>
      </c>
      <c r="W1315" s="95"/>
      <c r="X1315" s="95">
        <f t="shared" si="340"/>
        <v>8401374.4000000004</v>
      </c>
      <c r="Y1315" s="9" t="s">
        <v>2660</v>
      </c>
      <c r="Z1315" s="16">
        <v>0</v>
      </c>
      <c r="AA1315" s="16">
        <v>0</v>
      </c>
      <c r="AB1315" s="16">
        <v>0</v>
      </c>
      <c r="AC1315" s="53">
        <f t="shared" si="341"/>
        <v>8401374.4000000004</v>
      </c>
      <c r="AD1315" s="55"/>
    </row>
    <row r="1316" spans="1:30" s="6" customFormat="1" ht="93.75" customHeight="1" x14ac:dyDescent="0.25">
      <c r="A1316" s="51">
        <f>IF(OR(D1316=0,D1316=""),"",COUNTA($D$1156:D1316))</f>
        <v>139</v>
      </c>
      <c r="B1316" s="9" t="s">
        <v>2415</v>
      </c>
      <c r="C1316" s="11" t="s">
        <v>288</v>
      </c>
      <c r="D1316" s="16">
        <v>1999</v>
      </c>
      <c r="E1316" s="95">
        <v>4721.8</v>
      </c>
      <c r="F1316" s="95">
        <v>3098</v>
      </c>
      <c r="G1316" s="95">
        <v>0</v>
      </c>
      <c r="H1316" s="9" t="s">
        <v>732</v>
      </c>
      <c r="I1316" s="9">
        <v>1</v>
      </c>
      <c r="J1316" s="9">
        <v>1</v>
      </c>
      <c r="K1316" s="9"/>
      <c r="L1316" s="95"/>
      <c r="M1316" s="95"/>
      <c r="N1316" s="95"/>
      <c r="O1316" s="95"/>
      <c r="P1316" s="95"/>
      <c r="Q1316" s="95">
        <f t="shared" si="343"/>
        <v>4023848</v>
      </c>
      <c r="R1316" s="95"/>
      <c r="S1316" s="95"/>
      <c r="T1316" s="95"/>
      <c r="U1316" s="95"/>
      <c r="V1316" s="95">
        <f t="shared" si="344"/>
        <v>226646.40000000002</v>
      </c>
      <c r="W1316" s="95"/>
      <c r="X1316" s="95">
        <f t="shared" si="340"/>
        <v>4250494.4000000004</v>
      </c>
      <c r="Y1316" s="9" t="s">
        <v>2660</v>
      </c>
      <c r="Z1316" s="16">
        <v>0</v>
      </c>
      <c r="AA1316" s="16">
        <v>0</v>
      </c>
      <c r="AB1316" s="16">
        <v>0</v>
      </c>
      <c r="AC1316" s="53">
        <f t="shared" si="341"/>
        <v>4250494.4000000004</v>
      </c>
      <c r="AD1316" s="55"/>
    </row>
    <row r="1317" spans="1:30" s="6" customFormat="1" ht="93.75" customHeight="1" x14ac:dyDescent="0.25">
      <c r="A1317" s="51">
        <f>IF(OR(D1317=0,D1317=""),"",COUNTA($D$1156:D1317))</f>
        <v>140</v>
      </c>
      <c r="B1317" s="9" t="s">
        <v>984</v>
      </c>
      <c r="C1317" s="11" t="s">
        <v>494</v>
      </c>
      <c r="D1317" s="16">
        <v>1971</v>
      </c>
      <c r="E1317" s="95">
        <v>2263.3000000000002</v>
      </c>
      <c r="F1317" s="95">
        <v>2139.6999999999998</v>
      </c>
      <c r="G1317" s="95">
        <v>52.2</v>
      </c>
      <c r="H1317" s="9" t="s">
        <v>728</v>
      </c>
      <c r="I1317" s="9"/>
      <c r="J1317" s="9"/>
      <c r="K1317" s="9"/>
      <c r="L1317" s="95">
        <f>677*E1317</f>
        <v>1532254.1</v>
      </c>
      <c r="M1317" s="95">
        <f t="shared" ref="M1317:M1324" si="346">1213*E1317</f>
        <v>2745382.9000000004</v>
      </c>
      <c r="N1317" s="95">
        <f t="shared" ref="N1317:N1324" si="347">620*E1317</f>
        <v>1403246</v>
      </c>
      <c r="O1317" s="95">
        <f>863*E1317</f>
        <v>1953227.9000000001</v>
      </c>
      <c r="P1317" s="95">
        <f>546*E1317</f>
        <v>1235761.8</v>
      </c>
      <c r="Q1317" s="95"/>
      <c r="R1317" s="95">
        <f>2340*E1317</f>
        <v>5296122</v>
      </c>
      <c r="S1317" s="95"/>
      <c r="T1317" s="95">
        <f t="shared" ref="T1317:T1319" si="348">2771*E1317</f>
        <v>6271604.3000000007</v>
      </c>
      <c r="U1317" s="95">
        <f t="shared" ref="U1317:U1324" si="349">111*E1317</f>
        <v>251226.30000000002</v>
      </c>
      <c r="V1317" s="95">
        <f t="shared" ref="V1317:V1324" si="350">35*E1317</f>
        <v>79215.5</v>
      </c>
      <c r="W1317" s="95">
        <f t="shared" ref="W1317:W1319" si="351">(L1317+M1317+N1317+O1317+P1317+Q1317+R1317+S1317+T1317+U1317)*0.0214</f>
        <v>442740.86141999997</v>
      </c>
      <c r="X1317" s="95">
        <f t="shared" si="340"/>
        <v>21210781.661420003</v>
      </c>
      <c r="Y1317" s="9" t="s">
        <v>2660</v>
      </c>
      <c r="Z1317" s="16">
        <v>0</v>
      </c>
      <c r="AA1317" s="16">
        <v>0</v>
      </c>
      <c r="AB1317" s="16">
        <v>0</v>
      </c>
      <c r="AC1317" s="53">
        <f t="shared" si="341"/>
        <v>21210781.661420003</v>
      </c>
      <c r="AD1317" s="55"/>
    </row>
    <row r="1318" spans="1:30" s="6" customFormat="1" ht="93.75" customHeight="1" x14ac:dyDescent="0.25">
      <c r="A1318" s="51">
        <f>IF(OR(D1318=0,D1318=""),"",COUNTA($D$1156:D1318))</f>
        <v>141</v>
      </c>
      <c r="B1318" s="9" t="s">
        <v>1042</v>
      </c>
      <c r="C1318" s="11" t="s">
        <v>97</v>
      </c>
      <c r="D1318" s="16">
        <v>1971</v>
      </c>
      <c r="E1318" s="95">
        <v>5573.8</v>
      </c>
      <c r="F1318" s="95">
        <v>4416.8999999999996</v>
      </c>
      <c r="G1318" s="95">
        <v>0</v>
      </c>
      <c r="H1318" s="9" t="s">
        <v>729</v>
      </c>
      <c r="I1318" s="9"/>
      <c r="J1318" s="9"/>
      <c r="K1318" s="9"/>
      <c r="L1318" s="95"/>
      <c r="M1318" s="95">
        <f t="shared" si="346"/>
        <v>6761019.4000000004</v>
      </c>
      <c r="N1318" s="95">
        <f t="shared" si="347"/>
        <v>3455756</v>
      </c>
      <c r="O1318" s="95"/>
      <c r="P1318" s="95"/>
      <c r="Q1318" s="95"/>
      <c r="R1318" s="95"/>
      <c r="S1318" s="95">
        <f t="shared" ref="S1318:S1324" si="352">297*E1318</f>
        <v>1655418.6</v>
      </c>
      <c r="T1318" s="95">
        <f t="shared" si="348"/>
        <v>15444999.800000001</v>
      </c>
      <c r="U1318" s="95">
        <f t="shared" si="349"/>
        <v>618691.80000000005</v>
      </c>
      <c r="V1318" s="95">
        <f t="shared" si="350"/>
        <v>195083</v>
      </c>
      <c r="W1318" s="95">
        <f t="shared" si="351"/>
        <v>597827.95183999999</v>
      </c>
      <c r="X1318" s="95">
        <f t="shared" si="340"/>
        <v>28728796.55184</v>
      </c>
      <c r="Y1318" s="9" t="s">
        <v>2660</v>
      </c>
      <c r="Z1318" s="16">
        <v>0</v>
      </c>
      <c r="AA1318" s="16">
        <v>0</v>
      </c>
      <c r="AB1318" s="16">
        <v>0</v>
      </c>
      <c r="AC1318" s="53">
        <f t="shared" si="341"/>
        <v>28728796.55184</v>
      </c>
      <c r="AD1318" s="55"/>
    </row>
    <row r="1319" spans="1:30" s="6" customFormat="1" ht="93.75" customHeight="1" x14ac:dyDescent="0.25">
      <c r="A1319" s="51">
        <f>IF(OR(D1319=0,D1319=""),"",COUNTA($D$1156:D1319))</f>
        <v>142</v>
      </c>
      <c r="B1319" s="9" t="s">
        <v>1047</v>
      </c>
      <c r="C1319" s="11" t="s">
        <v>495</v>
      </c>
      <c r="D1319" s="16">
        <v>1971</v>
      </c>
      <c r="E1319" s="95">
        <v>8571.7000000000007</v>
      </c>
      <c r="F1319" s="95">
        <v>5691.7</v>
      </c>
      <c r="G1319" s="95">
        <v>0</v>
      </c>
      <c r="H1319" s="9" t="s">
        <v>729</v>
      </c>
      <c r="I1319" s="9"/>
      <c r="J1319" s="9"/>
      <c r="K1319" s="9"/>
      <c r="L1319" s="95">
        <f t="shared" ref="L1319:L1324" si="353">677*E1319</f>
        <v>5803040.9000000004</v>
      </c>
      <c r="M1319" s="95">
        <f t="shared" si="346"/>
        <v>10397472.100000001</v>
      </c>
      <c r="N1319" s="95">
        <f t="shared" si="347"/>
        <v>5314454</v>
      </c>
      <c r="O1319" s="95">
        <f t="shared" ref="O1319:O1324" si="354">863*E1319</f>
        <v>7397377.1000000006</v>
      </c>
      <c r="P1319" s="95">
        <f t="shared" ref="P1319:P1324" si="355">546*E1319</f>
        <v>4680148.2</v>
      </c>
      <c r="Q1319" s="95"/>
      <c r="R1319" s="95"/>
      <c r="S1319" s="95">
        <f t="shared" si="352"/>
        <v>2545794.9000000004</v>
      </c>
      <c r="T1319" s="95">
        <f t="shared" si="348"/>
        <v>23752180.700000003</v>
      </c>
      <c r="U1319" s="95">
        <f t="shared" si="349"/>
        <v>951458.70000000007</v>
      </c>
      <c r="V1319" s="95">
        <f t="shared" si="350"/>
        <v>300009.5</v>
      </c>
      <c r="W1319" s="95">
        <f t="shared" si="351"/>
        <v>1302017.22924</v>
      </c>
      <c r="X1319" s="95">
        <f t="shared" si="340"/>
        <v>62443953.329240009</v>
      </c>
      <c r="Y1319" s="9" t="s">
        <v>2660</v>
      </c>
      <c r="Z1319" s="16">
        <v>0</v>
      </c>
      <c r="AA1319" s="16">
        <v>0</v>
      </c>
      <c r="AB1319" s="16">
        <v>0</v>
      </c>
      <c r="AC1319" s="53">
        <f t="shared" si="341"/>
        <v>62443953.329240009</v>
      </c>
      <c r="AD1319" s="55"/>
    </row>
    <row r="1320" spans="1:30" s="6" customFormat="1" ht="93.75" customHeight="1" x14ac:dyDescent="0.25">
      <c r="A1320" s="51">
        <f>IF(OR(D1320=0,D1320=""),"",COUNTA($D$1156:D1320))</f>
        <v>143</v>
      </c>
      <c r="B1320" s="9" t="s">
        <v>1048</v>
      </c>
      <c r="C1320" s="11" t="s">
        <v>38</v>
      </c>
      <c r="D1320" s="16">
        <v>1971</v>
      </c>
      <c r="E1320" s="95">
        <v>5964.2</v>
      </c>
      <c r="F1320" s="95">
        <v>4394.8999999999996</v>
      </c>
      <c r="G1320" s="95">
        <v>0</v>
      </c>
      <c r="H1320" s="9" t="s">
        <v>729</v>
      </c>
      <c r="I1320" s="9"/>
      <c r="J1320" s="9"/>
      <c r="K1320" s="9"/>
      <c r="L1320" s="95">
        <f t="shared" si="353"/>
        <v>4037763.4</v>
      </c>
      <c r="M1320" s="95">
        <f t="shared" si="346"/>
        <v>7234574.5999999996</v>
      </c>
      <c r="N1320" s="95">
        <f t="shared" si="347"/>
        <v>3697804</v>
      </c>
      <c r="O1320" s="95">
        <f t="shared" si="354"/>
        <v>5147104.5999999996</v>
      </c>
      <c r="P1320" s="95">
        <f t="shared" si="355"/>
        <v>3256453.1999999997</v>
      </c>
      <c r="Q1320" s="95"/>
      <c r="R1320" s="95"/>
      <c r="S1320" s="95">
        <f t="shared" si="352"/>
        <v>1771367.4</v>
      </c>
      <c r="T1320" s="95"/>
      <c r="U1320" s="95">
        <f t="shared" si="349"/>
        <v>662026.19999999995</v>
      </c>
      <c r="V1320" s="95">
        <f t="shared" si="350"/>
        <v>208747</v>
      </c>
      <c r="W1320" s="95"/>
      <c r="X1320" s="95">
        <f t="shared" si="340"/>
        <v>26015840.399999999</v>
      </c>
      <c r="Y1320" s="9" t="s">
        <v>2660</v>
      </c>
      <c r="Z1320" s="16">
        <v>0</v>
      </c>
      <c r="AA1320" s="16">
        <v>0</v>
      </c>
      <c r="AB1320" s="16">
        <v>0</v>
      </c>
      <c r="AC1320" s="53">
        <f t="shared" si="341"/>
        <v>26015840.399999999</v>
      </c>
      <c r="AD1320" s="55"/>
    </row>
    <row r="1321" spans="1:30" s="6" customFormat="1" ht="93.75" customHeight="1" x14ac:dyDescent="0.25">
      <c r="A1321" s="51">
        <f>IF(OR(D1321=0,D1321=""),"",COUNTA($D$1156:D1321))</f>
        <v>144</v>
      </c>
      <c r="B1321" s="9" t="s">
        <v>1086</v>
      </c>
      <c r="C1321" s="11" t="s">
        <v>496</v>
      </c>
      <c r="D1321" s="16">
        <v>1971</v>
      </c>
      <c r="E1321" s="95">
        <v>5968.2</v>
      </c>
      <c r="F1321" s="95">
        <v>4332.7</v>
      </c>
      <c r="G1321" s="95">
        <v>64</v>
      </c>
      <c r="H1321" s="9" t="s">
        <v>729</v>
      </c>
      <c r="I1321" s="9"/>
      <c r="J1321" s="9"/>
      <c r="K1321" s="9"/>
      <c r="L1321" s="95">
        <f t="shared" si="353"/>
        <v>4040471.4</v>
      </c>
      <c r="M1321" s="95">
        <f t="shared" si="346"/>
        <v>7239426.5999999996</v>
      </c>
      <c r="N1321" s="95">
        <f t="shared" si="347"/>
        <v>3700284</v>
      </c>
      <c r="O1321" s="95">
        <f t="shared" si="354"/>
        <v>5150556.5999999996</v>
      </c>
      <c r="P1321" s="95">
        <f t="shared" si="355"/>
        <v>3258637.1999999997</v>
      </c>
      <c r="Q1321" s="95"/>
      <c r="R1321" s="95">
        <f t="shared" ref="R1321:R1322" si="356">2340*E1321</f>
        <v>13965588</v>
      </c>
      <c r="S1321" s="95">
        <f t="shared" si="352"/>
        <v>1772555.4</v>
      </c>
      <c r="T1321" s="95">
        <f t="shared" ref="T1321:T1322" si="357">2771*E1321</f>
        <v>16537882.199999999</v>
      </c>
      <c r="U1321" s="95">
        <f t="shared" si="349"/>
        <v>662470.19999999995</v>
      </c>
      <c r="V1321" s="95">
        <f t="shared" si="350"/>
        <v>208887</v>
      </c>
      <c r="W1321" s="95">
        <f t="shared" ref="W1321:W1322" si="358">(L1321+M1321+N1321+O1321+P1321+Q1321+R1321+S1321+T1321+U1321)*0.0214</f>
        <v>1205416.4522399998</v>
      </c>
      <c r="X1321" s="95">
        <f t="shared" si="340"/>
        <v>57742175.052239992</v>
      </c>
      <c r="Y1321" s="9" t="s">
        <v>2660</v>
      </c>
      <c r="Z1321" s="16">
        <v>0</v>
      </c>
      <c r="AA1321" s="16">
        <v>0</v>
      </c>
      <c r="AB1321" s="16">
        <v>0</v>
      </c>
      <c r="AC1321" s="53">
        <f t="shared" si="341"/>
        <v>57742175.052239992</v>
      </c>
      <c r="AD1321" s="55"/>
    </row>
    <row r="1322" spans="1:30" s="6" customFormat="1" ht="93.75" customHeight="1" x14ac:dyDescent="0.25">
      <c r="A1322" s="51">
        <f>IF(OR(D1322=0,D1322=""),"",COUNTA($D$1156:D1322))</f>
        <v>145</v>
      </c>
      <c r="B1322" s="9" t="s">
        <v>1087</v>
      </c>
      <c r="C1322" s="11" t="s">
        <v>497</v>
      </c>
      <c r="D1322" s="16">
        <v>1971</v>
      </c>
      <c r="E1322" s="95">
        <v>5866.4</v>
      </c>
      <c r="F1322" s="95">
        <v>4406.7</v>
      </c>
      <c r="G1322" s="95">
        <v>0</v>
      </c>
      <c r="H1322" s="9" t="s">
        <v>729</v>
      </c>
      <c r="I1322" s="9"/>
      <c r="J1322" s="9"/>
      <c r="K1322" s="9"/>
      <c r="L1322" s="95">
        <f t="shared" si="353"/>
        <v>3971552.8</v>
      </c>
      <c r="M1322" s="95">
        <f t="shared" si="346"/>
        <v>7115943.1999999993</v>
      </c>
      <c r="N1322" s="95">
        <f t="shared" si="347"/>
        <v>3637168</v>
      </c>
      <c r="O1322" s="95">
        <f t="shared" si="354"/>
        <v>5062703.1999999993</v>
      </c>
      <c r="P1322" s="95">
        <f t="shared" si="355"/>
        <v>3203054.4</v>
      </c>
      <c r="Q1322" s="95"/>
      <c r="R1322" s="95">
        <f t="shared" si="356"/>
        <v>13727376</v>
      </c>
      <c r="S1322" s="95">
        <f t="shared" si="352"/>
        <v>1742320.7999999998</v>
      </c>
      <c r="T1322" s="95">
        <f t="shared" si="357"/>
        <v>16255794.399999999</v>
      </c>
      <c r="U1322" s="95">
        <f t="shared" si="349"/>
        <v>651170.39999999991</v>
      </c>
      <c r="V1322" s="95">
        <f t="shared" si="350"/>
        <v>205324</v>
      </c>
      <c r="W1322" s="95">
        <f t="shared" si="358"/>
        <v>1184855.5804799998</v>
      </c>
      <c r="X1322" s="95">
        <f t="shared" si="340"/>
        <v>56757262.78047999</v>
      </c>
      <c r="Y1322" s="9" t="s">
        <v>2660</v>
      </c>
      <c r="Z1322" s="16">
        <v>0</v>
      </c>
      <c r="AA1322" s="16">
        <v>0</v>
      </c>
      <c r="AB1322" s="16">
        <v>0</v>
      </c>
      <c r="AC1322" s="53">
        <f t="shared" si="341"/>
        <v>56757262.78047999</v>
      </c>
      <c r="AD1322" s="55"/>
    </row>
    <row r="1323" spans="1:30" s="7" customFormat="1" ht="93.75" customHeight="1" x14ac:dyDescent="0.25">
      <c r="A1323" s="51">
        <f>IF(OR(D1323=0,D1323=""),"",COUNTA($D$1156:D1323))</f>
        <v>146</v>
      </c>
      <c r="B1323" s="9" t="s">
        <v>1097</v>
      </c>
      <c r="C1323" s="11" t="s">
        <v>44</v>
      </c>
      <c r="D1323" s="16">
        <v>1971</v>
      </c>
      <c r="E1323" s="95">
        <v>5724.6</v>
      </c>
      <c r="F1323" s="95">
        <v>4366.8</v>
      </c>
      <c r="G1323" s="95">
        <v>0</v>
      </c>
      <c r="H1323" s="9" t="s">
        <v>729</v>
      </c>
      <c r="I1323" s="9"/>
      <c r="J1323" s="9"/>
      <c r="K1323" s="9"/>
      <c r="L1323" s="95">
        <f t="shared" si="353"/>
        <v>3875554.2</v>
      </c>
      <c r="M1323" s="95">
        <f t="shared" si="346"/>
        <v>6943939.8000000007</v>
      </c>
      <c r="N1323" s="95">
        <f t="shared" si="347"/>
        <v>3549252</v>
      </c>
      <c r="O1323" s="95">
        <f t="shared" si="354"/>
        <v>4940329.8000000007</v>
      </c>
      <c r="P1323" s="95">
        <f t="shared" si="355"/>
        <v>3125631.6</v>
      </c>
      <c r="Q1323" s="95"/>
      <c r="R1323" s="95"/>
      <c r="S1323" s="95">
        <f t="shared" si="352"/>
        <v>1700206.2000000002</v>
      </c>
      <c r="T1323" s="95"/>
      <c r="U1323" s="95">
        <f t="shared" si="349"/>
        <v>635430.60000000009</v>
      </c>
      <c r="V1323" s="95">
        <f t="shared" si="350"/>
        <v>200361</v>
      </c>
      <c r="W1323" s="9"/>
      <c r="X1323" s="95">
        <f t="shared" si="340"/>
        <v>24970705.200000003</v>
      </c>
      <c r="Y1323" s="9" t="s">
        <v>2660</v>
      </c>
      <c r="Z1323" s="16">
        <v>0</v>
      </c>
      <c r="AA1323" s="16">
        <v>0</v>
      </c>
      <c r="AB1323" s="16">
        <v>0</v>
      </c>
      <c r="AC1323" s="53">
        <f t="shared" si="341"/>
        <v>24970705.200000003</v>
      </c>
    </row>
    <row r="1324" spans="1:30" s="7" customFormat="1" ht="93.75" customHeight="1" x14ac:dyDescent="0.25">
      <c r="A1324" s="51">
        <f>IF(OR(D1324=0,D1324=""),"",COUNTA($D$1156:D1324))</f>
        <v>147</v>
      </c>
      <c r="B1324" s="9" t="s">
        <v>1118</v>
      </c>
      <c r="C1324" s="11" t="s">
        <v>498</v>
      </c>
      <c r="D1324" s="16">
        <v>1971</v>
      </c>
      <c r="E1324" s="95">
        <v>7899.4</v>
      </c>
      <c r="F1324" s="95">
        <v>6024.4</v>
      </c>
      <c r="G1324" s="95">
        <v>0</v>
      </c>
      <c r="H1324" s="9" t="s">
        <v>729</v>
      </c>
      <c r="I1324" s="9"/>
      <c r="J1324" s="9"/>
      <c r="K1324" s="9"/>
      <c r="L1324" s="95">
        <f t="shared" si="353"/>
        <v>5347893.8</v>
      </c>
      <c r="M1324" s="95">
        <f t="shared" si="346"/>
        <v>9581972.1999999993</v>
      </c>
      <c r="N1324" s="95">
        <f t="shared" si="347"/>
        <v>4897628</v>
      </c>
      <c r="O1324" s="95">
        <f t="shared" si="354"/>
        <v>6817182.1999999993</v>
      </c>
      <c r="P1324" s="95">
        <f t="shared" si="355"/>
        <v>4313072.3999999994</v>
      </c>
      <c r="Q1324" s="95"/>
      <c r="R1324" s="95">
        <f>2340*E1324</f>
        <v>18484596</v>
      </c>
      <c r="S1324" s="95">
        <f t="shared" si="352"/>
        <v>2346121.7999999998</v>
      </c>
      <c r="T1324" s="95">
        <f>2771*E1324</f>
        <v>21889237.399999999</v>
      </c>
      <c r="U1324" s="95">
        <f t="shared" si="349"/>
        <v>876833.39999999991</v>
      </c>
      <c r="V1324" s="95">
        <f t="shared" si="350"/>
        <v>276479</v>
      </c>
      <c r="W1324" s="95">
        <f t="shared" ref="W1324" si="359">(L1324+M1324+N1324+O1324+P1324+Q1324+R1324+S1324+T1324+U1324)*0.0214</f>
        <v>1595467.0960799996</v>
      </c>
      <c r="X1324" s="95">
        <f t="shared" si="340"/>
        <v>76426483.296079993</v>
      </c>
      <c r="Y1324" s="9" t="s">
        <v>2660</v>
      </c>
      <c r="Z1324" s="16">
        <v>0</v>
      </c>
      <c r="AA1324" s="16">
        <v>0</v>
      </c>
      <c r="AB1324" s="16">
        <v>0</v>
      </c>
      <c r="AC1324" s="53">
        <f t="shared" si="341"/>
        <v>76426483.296079993</v>
      </c>
    </row>
    <row r="1325" spans="1:30" s="7" customFormat="1" ht="93.75" customHeight="1" x14ac:dyDescent="0.25">
      <c r="A1325" s="51">
        <f>IF(OR(D1325=0,D1325=""),"",COUNTA($D$1156:D1325))</f>
        <v>148</v>
      </c>
      <c r="B1325" s="9" t="s">
        <v>1125</v>
      </c>
      <c r="C1325" s="11" t="s">
        <v>67</v>
      </c>
      <c r="D1325" s="16">
        <v>1971</v>
      </c>
      <c r="E1325" s="95">
        <v>12802.4</v>
      </c>
      <c r="F1325" s="95">
        <v>9016.5</v>
      </c>
      <c r="G1325" s="95">
        <v>2432.1</v>
      </c>
      <c r="H1325" s="9" t="s">
        <v>732</v>
      </c>
      <c r="I1325" s="9"/>
      <c r="J1325" s="9"/>
      <c r="K1325" s="9"/>
      <c r="L1325" s="95">
        <f t="shared" ref="L1325" si="360">432*E1325</f>
        <v>5530636.7999999998</v>
      </c>
      <c r="M1325" s="95"/>
      <c r="N1325" s="95">
        <f t="shared" ref="N1325" si="361">633*E1325</f>
        <v>8103919.2000000002</v>
      </c>
      <c r="O1325" s="95"/>
      <c r="P1325" s="95"/>
      <c r="Q1325" s="95"/>
      <c r="R1325" s="95"/>
      <c r="S1325" s="95"/>
      <c r="T1325" s="95">
        <f t="shared" ref="T1325" si="362">2558*E1325</f>
        <v>32748539.199999999</v>
      </c>
      <c r="U1325" s="95">
        <f t="shared" ref="U1325" si="363">80*E1325</f>
        <v>1024192</v>
      </c>
      <c r="V1325" s="95">
        <f>34*E1325</f>
        <v>435281.6</v>
      </c>
      <c r="W1325" s="95"/>
      <c r="X1325" s="95">
        <f t="shared" si="340"/>
        <v>47842568.800000004</v>
      </c>
      <c r="Y1325" s="9" t="s">
        <v>2660</v>
      </c>
      <c r="Z1325" s="16">
        <v>0</v>
      </c>
      <c r="AA1325" s="16">
        <v>0</v>
      </c>
      <c r="AB1325" s="16">
        <v>0</v>
      </c>
      <c r="AC1325" s="53">
        <f t="shared" si="341"/>
        <v>47842568.800000004</v>
      </c>
    </row>
    <row r="1326" spans="1:30" s="7" customFormat="1" ht="93.75" customHeight="1" x14ac:dyDescent="0.25">
      <c r="A1326" s="51">
        <f>IF(OR(D1326=0,D1326=""),"",COUNTA($D$1156:D1326))</f>
        <v>149</v>
      </c>
      <c r="B1326" s="9" t="s">
        <v>1161</v>
      </c>
      <c r="C1326" s="11" t="s">
        <v>46</v>
      </c>
      <c r="D1326" s="16">
        <v>1971</v>
      </c>
      <c r="E1326" s="95">
        <v>8017.5</v>
      </c>
      <c r="F1326" s="95">
        <v>6232.3</v>
      </c>
      <c r="G1326" s="95">
        <v>0</v>
      </c>
      <c r="H1326" s="9" t="s">
        <v>729</v>
      </c>
      <c r="I1326" s="9"/>
      <c r="J1326" s="9"/>
      <c r="K1326" s="9"/>
      <c r="L1326" s="95">
        <f t="shared" ref="L1326:L1330" si="364">677*E1326</f>
        <v>5427847.5</v>
      </c>
      <c r="M1326" s="95">
        <f t="shared" ref="M1326:M1330" si="365">1213*E1326</f>
        <v>9725227.5</v>
      </c>
      <c r="N1326" s="95">
        <f t="shared" ref="N1326:N1330" si="366">620*E1326</f>
        <v>4970850</v>
      </c>
      <c r="O1326" s="95">
        <f t="shared" ref="O1326:O1330" si="367">863*E1326</f>
        <v>6919102.5</v>
      </c>
      <c r="P1326" s="95">
        <f t="shared" ref="P1326:P1330" si="368">546*E1326</f>
        <v>4377555</v>
      </c>
      <c r="Q1326" s="95"/>
      <c r="R1326" s="95"/>
      <c r="S1326" s="95">
        <f t="shared" ref="S1326:S1329" si="369">297*E1326</f>
        <v>2381197.5</v>
      </c>
      <c r="T1326" s="95"/>
      <c r="U1326" s="95">
        <f t="shared" ref="U1326:U1330" si="370">111*E1326</f>
        <v>889942.5</v>
      </c>
      <c r="V1326" s="95">
        <f t="shared" ref="V1326:V1330" si="371">35*E1326</f>
        <v>280612.5</v>
      </c>
      <c r="W1326" s="9"/>
      <c r="X1326" s="95">
        <f t="shared" si="340"/>
        <v>34972335</v>
      </c>
      <c r="Y1326" s="9" t="s">
        <v>2660</v>
      </c>
      <c r="Z1326" s="16">
        <v>0</v>
      </c>
      <c r="AA1326" s="16">
        <v>0</v>
      </c>
      <c r="AB1326" s="16">
        <v>0</v>
      </c>
      <c r="AC1326" s="53">
        <f t="shared" si="341"/>
        <v>34972335</v>
      </c>
    </row>
    <row r="1327" spans="1:30" s="7" customFormat="1" ht="93.75" customHeight="1" x14ac:dyDescent="0.25">
      <c r="A1327" s="51">
        <f>IF(OR(D1327=0,D1327=""),"",COUNTA($D$1156:D1327))</f>
        <v>150</v>
      </c>
      <c r="B1327" s="9" t="s">
        <v>1162</v>
      </c>
      <c r="C1327" s="11" t="s">
        <v>109</v>
      </c>
      <c r="D1327" s="16">
        <v>1971</v>
      </c>
      <c r="E1327" s="95">
        <v>5839</v>
      </c>
      <c r="F1327" s="95">
        <v>4473.8999999999996</v>
      </c>
      <c r="G1327" s="95">
        <v>1365.1</v>
      </c>
      <c r="H1327" s="9" t="s">
        <v>729</v>
      </c>
      <c r="I1327" s="9"/>
      <c r="J1327" s="9"/>
      <c r="K1327" s="9"/>
      <c r="L1327" s="95">
        <f t="shared" si="364"/>
        <v>3953003</v>
      </c>
      <c r="M1327" s="95">
        <f t="shared" si="365"/>
        <v>7082707</v>
      </c>
      <c r="N1327" s="95">
        <f t="shared" si="366"/>
        <v>3620180</v>
      </c>
      <c r="O1327" s="95">
        <f t="shared" si="367"/>
        <v>5039057</v>
      </c>
      <c r="P1327" s="95">
        <f t="shared" si="368"/>
        <v>3188094</v>
      </c>
      <c r="Q1327" s="95"/>
      <c r="R1327" s="95"/>
      <c r="S1327" s="95">
        <f t="shared" si="369"/>
        <v>1734183</v>
      </c>
      <c r="T1327" s="95">
        <f t="shared" ref="T1327:T1333" si="372">2771*E1327</f>
        <v>16179869</v>
      </c>
      <c r="U1327" s="95">
        <f t="shared" si="370"/>
        <v>648129</v>
      </c>
      <c r="V1327" s="95">
        <f t="shared" si="371"/>
        <v>204365</v>
      </c>
      <c r="W1327" s="9"/>
      <c r="X1327" s="95">
        <f t="shared" si="340"/>
        <v>41649587</v>
      </c>
      <c r="Y1327" s="9" t="s">
        <v>2660</v>
      </c>
      <c r="Z1327" s="16">
        <v>0</v>
      </c>
      <c r="AA1327" s="16">
        <v>0</v>
      </c>
      <c r="AB1327" s="16">
        <v>0</v>
      </c>
      <c r="AC1327" s="53">
        <f t="shared" si="341"/>
        <v>41649587</v>
      </c>
    </row>
    <row r="1328" spans="1:30" s="6" customFormat="1" ht="93.75" customHeight="1" x14ac:dyDescent="0.25">
      <c r="A1328" s="51">
        <f>IF(OR(D1328=0,D1328=""),"",COUNTA($D$1156:D1328))</f>
        <v>151</v>
      </c>
      <c r="B1328" s="9" t="s">
        <v>1178</v>
      </c>
      <c r="C1328" s="11" t="s">
        <v>499</v>
      </c>
      <c r="D1328" s="58">
        <v>1971</v>
      </c>
      <c r="E1328" s="59">
        <v>3582</v>
      </c>
      <c r="F1328" s="59">
        <v>2709.2</v>
      </c>
      <c r="G1328" s="95">
        <v>0</v>
      </c>
      <c r="H1328" s="9" t="s">
        <v>729</v>
      </c>
      <c r="I1328" s="9"/>
      <c r="J1328" s="9"/>
      <c r="K1328" s="9"/>
      <c r="L1328" s="95">
        <f t="shared" si="364"/>
        <v>2425014</v>
      </c>
      <c r="M1328" s="95">
        <f t="shared" si="365"/>
        <v>4344966</v>
      </c>
      <c r="N1328" s="95">
        <f t="shared" si="366"/>
        <v>2220840</v>
      </c>
      <c r="O1328" s="95">
        <f t="shared" si="367"/>
        <v>3091266</v>
      </c>
      <c r="P1328" s="95">
        <f t="shared" si="368"/>
        <v>1955772</v>
      </c>
      <c r="Q1328" s="95"/>
      <c r="R1328" s="95"/>
      <c r="S1328" s="95">
        <f t="shared" si="369"/>
        <v>1063854</v>
      </c>
      <c r="T1328" s="95">
        <f t="shared" si="372"/>
        <v>9925722</v>
      </c>
      <c r="U1328" s="95">
        <f t="shared" si="370"/>
        <v>397602</v>
      </c>
      <c r="V1328" s="95">
        <f t="shared" si="371"/>
        <v>125370</v>
      </c>
      <c r="W1328" s="95">
        <f t="shared" ref="W1328:W1330" si="373">(L1328+M1328+N1328+O1328+P1328+Q1328+R1328+S1328+T1328+U1328)*0.0214</f>
        <v>544095.77039999992</v>
      </c>
      <c r="X1328" s="95">
        <f t="shared" si="340"/>
        <v>26094501.770399999</v>
      </c>
      <c r="Y1328" s="9" t="s">
        <v>2660</v>
      </c>
      <c r="Z1328" s="16">
        <v>0</v>
      </c>
      <c r="AA1328" s="16">
        <v>0</v>
      </c>
      <c r="AB1328" s="16">
        <v>0</v>
      </c>
      <c r="AC1328" s="53">
        <f t="shared" si="341"/>
        <v>26094501.770399999</v>
      </c>
      <c r="AD1328" s="55"/>
    </row>
    <row r="1329" spans="1:30" s="6" customFormat="1" ht="93.75" customHeight="1" x14ac:dyDescent="0.25">
      <c r="A1329" s="51">
        <f>IF(OR(D1329=0,D1329=""),"",COUNTA($D$1156:D1329))</f>
        <v>152</v>
      </c>
      <c r="B1329" s="9" t="s">
        <v>1179</v>
      </c>
      <c r="C1329" s="11" t="s">
        <v>500</v>
      </c>
      <c r="D1329" s="58">
        <v>1971</v>
      </c>
      <c r="E1329" s="59">
        <v>3690.6</v>
      </c>
      <c r="F1329" s="95">
        <v>2667.8</v>
      </c>
      <c r="G1329" s="95">
        <v>0</v>
      </c>
      <c r="H1329" s="9" t="s">
        <v>729</v>
      </c>
      <c r="I1329" s="9"/>
      <c r="J1329" s="9"/>
      <c r="K1329" s="9"/>
      <c r="L1329" s="95">
        <f t="shared" si="364"/>
        <v>2498536.1999999997</v>
      </c>
      <c r="M1329" s="95">
        <f t="shared" si="365"/>
        <v>4476697.8</v>
      </c>
      <c r="N1329" s="95">
        <f t="shared" si="366"/>
        <v>2288172</v>
      </c>
      <c r="O1329" s="95">
        <f t="shared" si="367"/>
        <v>3184987.8</v>
      </c>
      <c r="P1329" s="95">
        <f t="shared" si="368"/>
        <v>2015067.5999999999</v>
      </c>
      <c r="Q1329" s="95"/>
      <c r="R1329" s="95"/>
      <c r="S1329" s="95">
        <f t="shared" si="369"/>
        <v>1096108.2</v>
      </c>
      <c r="T1329" s="95">
        <f t="shared" si="372"/>
        <v>10226652.6</v>
      </c>
      <c r="U1329" s="95">
        <f t="shared" si="370"/>
        <v>409656.6</v>
      </c>
      <c r="V1329" s="95">
        <f t="shared" si="371"/>
        <v>129171</v>
      </c>
      <c r="W1329" s="95">
        <f t="shared" si="373"/>
        <v>560591.80631999997</v>
      </c>
      <c r="X1329" s="95">
        <f t="shared" si="340"/>
        <v>26885641.606320001</v>
      </c>
      <c r="Y1329" s="9" t="s">
        <v>2660</v>
      </c>
      <c r="Z1329" s="16">
        <v>0</v>
      </c>
      <c r="AA1329" s="16">
        <v>0</v>
      </c>
      <c r="AB1329" s="16">
        <v>0</v>
      </c>
      <c r="AC1329" s="53">
        <f t="shared" si="341"/>
        <v>26885641.606320001</v>
      </c>
      <c r="AD1329" s="55"/>
    </row>
    <row r="1330" spans="1:30" s="6" customFormat="1" ht="93.75" customHeight="1" x14ac:dyDescent="0.25">
      <c r="A1330" s="51">
        <f>IF(OR(D1330=0,D1330=""),"",COUNTA($D$1156:D1330))</f>
        <v>153</v>
      </c>
      <c r="B1330" s="9" t="s">
        <v>1181</v>
      </c>
      <c r="C1330" s="11" t="s">
        <v>119</v>
      </c>
      <c r="D1330" s="16">
        <v>1971</v>
      </c>
      <c r="E1330" s="95">
        <v>6084.5</v>
      </c>
      <c r="F1330" s="95">
        <v>4424.8999999999996</v>
      </c>
      <c r="G1330" s="95">
        <v>1659.6</v>
      </c>
      <c r="H1330" s="9" t="s">
        <v>729</v>
      </c>
      <c r="I1330" s="9"/>
      <c r="J1330" s="9"/>
      <c r="K1330" s="9"/>
      <c r="L1330" s="95">
        <f t="shared" si="364"/>
        <v>4119206.5</v>
      </c>
      <c r="M1330" s="95">
        <f t="shared" si="365"/>
        <v>7380498.5</v>
      </c>
      <c r="N1330" s="95">
        <f t="shared" si="366"/>
        <v>3772390</v>
      </c>
      <c r="O1330" s="95">
        <f t="shared" si="367"/>
        <v>5250923.5</v>
      </c>
      <c r="P1330" s="95">
        <f t="shared" si="368"/>
        <v>3322137</v>
      </c>
      <c r="Q1330" s="95"/>
      <c r="R1330" s="95"/>
      <c r="S1330" s="95"/>
      <c r="T1330" s="95">
        <f t="shared" si="372"/>
        <v>16860149.5</v>
      </c>
      <c r="U1330" s="95">
        <f t="shared" si="370"/>
        <v>675379.5</v>
      </c>
      <c r="V1330" s="95">
        <f t="shared" si="371"/>
        <v>212957.5</v>
      </c>
      <c r="W1330" s="95">
        <f t="shared" si="373"/>
        <v>885546.6483</v>
      </c>
      <c r="X1330" s="95">
        <f t="shared" si="340"/>
        <v>42479188.6483</v>
      </c>
      <c r="Y1330" s="9" t="s">
        <v>2660</v>
      </c>
      <c r="Z1330" s="16">
        <v>0</v>
      </c>
      <c r="AA1330" s="16">
        <v>0</v>
      </c>
      <c r="AB1330" s="16">
        <v>0</v>
      </c>
      <c r="AC1330" s="53">
        <f t="shared" si="341"/>
        <v>42479188.6483</v>
      </c>
      <c r="AD1330" s="55"/>
    </row>
    <row r="1331" spans="1:30" s="6" customFormat="1" ht="93.75" customHeight="1" x14ac:dyDescent="0.25">
      <c r="A1331" s="51">
        <f>IF(OR(D1331=0,D1331=""),"",COUNTA($D$1156:D1331))</f>
        <v>154</v>
      </c>
      <c r="B1331" s="9" t="s">
        <v>2202</v>
      </c>
      <c r="C1331" s="11" t="s">
        <v>2039</v>
      </c>
      <c r="D1331" s="16">
        <v>1966</v>
      </c>
      <c r="E1331" s="95">
        <v>4687.5</v>
      </c>
      <c r="F1331" s="95">
        <v>3522.3</v>
      </c>
      <c r="G1331" s="95">
        <v>0</v>
      </c>
      <c r="H1331" s="9" t="s">
        <v>729</v>
      </c>
      <c r="I1331" s="9"/>
      <c r="J1331" s="9"/>
      <c r="K1331" s="9"/>
      <c r="L1331" s="95"/>
      <c r="M1331" s="95"/>
      <c r="N1331" s="95"/>
      <c r="O1331" s="95"/>
      <c r="P1331" s="95"/>
      <c r="Q1331" s="95"/>
      <c r="R1331" s="95"/>
      <c r="S1331" s="95"/>
      <c r="T1331" s="95">
        <f t="shared" si="372"/>
        <v>12989062.5</v>
      </c>
      <c r="U1331" s="95"/>
      <c r="V1331" s="95"/>
      <c r="W1331" s="95"/>
      <c r="X1331" s="95">
        <f t="shared" ref="X1331" si="374">L1331+M1331+N1331+O1331+P1331+Q1331+R1331+S1331+T1331+U1331+V1331+W1331</f>
        <v>12989062.5</v>
      </c>
      <c r="Y1331" s="9" t="s">
        <v>2660</v>
      </c>
      <c r="Z1331" s="16">
        <v>0</v>
      </c>
      <c r="AA1331" s="16">
        <v>0</v>
      </c>
      <c r="AB1331" s="16">
        <v>0</v>
      </c>
      <c r="AC1331" s="53">
        <f t="shared" ref="AC1331" si="375">X1331-(Z1331+AA1331+AB1331)</f>
        <v>12989062.5</v>
      </c>
      <c r="AD1331" s="55"/>
    </row>
    <row r="1332" spans="1:30" s="7" customFormat="1" ht="93.75" customHeight="1" x14ac:dyDescent="0.25">
      <c r="A1332" s="51">
        <f>IF(OR(D1332=0,D1332=""),"",COUNTA($D$1156:D1332))</f>
        <v>155</v>
      </c>
      <c r="B1332" s="9" t="s">
        <v>1182</v>
      </c>
      <c r="C1332" s="11" t="s">
        <v>501</v>
      </c>
      <c r="D1332" s="16">
        <v>1971</v>
      </c>
      <c r="E1332" s="95">
        <v>4423.3</v>
      </c>
      <c r="F1332" s="95">
        <v>4423.3</v>
      </c>
      <c r="G1332" s="95">
        <v>0</v>
      </c>
      <c r="H1332" s="9" t="s">
        <v>729</v>
      </c>
      <c r="I1332" s="9"/>
      <c r="J1332" s="9"/>
      <c r="K1332" s="9"/>
      <c r="L1332" s="95">
        <f t="shared" ref="L1332:L1333" si="376">677*E1332</f>
        <v>2994574.1</v>
      </c>
      <c r="M1332" s="95">
        <f t="shared" ref="M1332:M1340" si="377">1213*E1332</f>
        <v>5365462.9000000004</v>
      </c>
      <c r="N1332" s="95">
        <f t="shared" ref="N1332:N1333" si="378">620*E1332</f>
        <v>2742446</v>
      </c>
      <c r="O1332" s="95">
        <f t="shared" ref="O1332:O1340" si="379">863*E1332</f>
        <v>3817307.9000000004</v>
      </c>
      <c r="P1332" s="95">
        <f t="shared" ref="P1332:P1350" si="380">546*E1332</f>
        <v>2415121.8000000003</v>
      </c>
      <c r="Q1332" s="95"/>
      <c r="R1332" s="95">
        <f t="shared" ref="R1332:R1333" si="381">2340*E1332</f>
        <v>10350522</v>
      </c>
      <c r="S1332" s="95"/>
      <c r="T1332" s="95">
        <f t="shared" si="372"/>
        <v>12256964.300000001</v>
      </c>
      <c r="U1332" s="95">
        <f t="shared" ref="U1332:U1333" si="382">111*E1332</f>
        <v>490986.30000000005</v>
      </c>
      <c r="V1332" s="95">
        <f t="shared" ref="V1332:V1333" si="383">35*E1332</f>
        <v>154815.5</v>
      </c>
      <c r="W1332" s="95">
        <f t="shared" ref="W1332:W1333" si="384">(L1332+M1332+N1332+O1332+P1332+Q1332+R1332+S1332+T1332+U1332)*0.0214</f>
        <v>865274.44541999989</v>
      </c>
      <c r="X1332" s="95">
        <f t="shared" si="340"/>
        <v>41453475.245419994</v>
      </c>
      <c r="Y1332" s="9" t="s">
        <v>2660</v>
      </c>
      <c r="Z1332" s="16">
        <v>0</v>
      </c>
      <c r="AA1332" s="16">
        <v>0</v>
      </c>
      <c r="AB1332" s="16">
        <v>0</v>
      </c>
      <c r="AC1332" s="53">
        <f t="shared" si="341"/>
        <v>41453475.245419994</v>
      </c>
    </row>
    <row r="1333" spans="1:30" s="7" customFormat="1" ht="93.75" customHeight="1" x14ac:dyDescent="0.25">
      <c r="A1333" s="51">
        <f>IF(OR(D1333=0,D1333=""),"",COUNTA($D$1156:D1333))</f>
        <v>156</v>
      </c>
      <c r="B1333" s="9" t="s">
        <v>1190</v>
      </c>
      <c r="C1333" s="11" t="s">
        <v>502</v>
      </c>
      <c r="D1333" s="16">
        <v>1971</v>
      </c>
      <c r="E1333" s="95">
        <v>6064.5</v>
      </c>
      <c r="F1333" s="95">
        <v>4423.8</v>
      </c>
      <c r="G1333" s="95">
        <v>1640.7</v>
      </c>
      <c r="H1333" s="9" t="s">
        <v>729</v>
      </c>
      <c r="I1333" s="9"/>
      <c r="J1333" s="9"/>
      <c r="K1333" s="9"/>
      <c r="L1333" s="95">
        <f t="shared" si="376"/>
        <v>4105666.5</v>
      </c>
      <c r="M1333" s="95">
        <f t="shared" si="377"/>
        <v>7356238.5</v>
      </c>
      <c r="N1333" s="95">
        <f t="shared" si="378"/>
        <v>3759990</v>
      </c>
      <c r="O1333" s="95">
        <f t="shared" si="379"/>
        <v>5233663.5</v>
      </c>
      <c r="P1333" s="95">
        <f t="shared" si="380"/>
        <v>3311217</v>
      </c>
      <c r="Q1333" s="95"/>
      <c r="R1333" s="95">
        <f t="shared" si="381"/>
        <v>14190930</v>
      </c>
      <c r="S1333" s="95">
        <f t="shared" ref="S1333:S1334" si="385">297*E1333</f>
        <v>1801156.5</v>
      </c>
      <c r="T1333" s="95">
        <f t="shared" si="372"/>
        <v>16804729.5</v>
      </c>
      <c r="U1333" s="95">
        <f t="shared" si="382"/>
        <v>673159.5</v>
      </c>
      <c r="V1333" s="95">
        <f t="shared" si="383"/>
        <v>212257.5</v>
      </c>
      <c r="W1333" s="95">
        <f t="shared" si="384"/>
        <v>1224866.4713999999</v>
      </c>
      <c r="X1333" s="95">
        <f t="shared" si="340"/>
        <v>58673874.9714</v>
      </c>
      <c r="Y1333" s="9" t="s">
        <v>2660</v>
      </c>
      <c r="Z1333" s="16">
        <v>0</v>
      </c>
      <c r="AA1333" s="16">
        <v>0</v>
      </c>
      <c r="AB1333" s="16">
        <v>0</v>
      </c>
      <c r="AC1333" s="53">
        <f t="shared" si="341"/>
        <v>58673874.9714</v>
      </c>
    </row>
    <row r="1334" spans="1:30" s="7" customFormat="1" ht="93.75" customHeight="1" x14ac:dyDescent="0.25">
      <c r="A1334" s="51">
        <f>IF(OR(D1334=0,D1334=""),"",COUNTA($D$1156:D1334))</f>
        <v>157</v>
      </c>
      <c r="B1334" s="9" t="s">
        <v>1209</v>
      </c>
      <c r="C1334" s="11" t="s">
        <v>47</v>
      </c>
      <c r="D1334" s="16">
        <v>1971</v>
      </c>
      <c r="E1334" s="95">
        <v>5883.7</v>
      </c>
      <c r="F1334" s="95">
        <v>4418.5</v>
      </c>
      <c r="G1334" s="95">
        <v>73.7</v>
      </c>
      <c r="H1334" s="9" t="s">
        <v>729</v>
      </c>
      <c r="I1334" s="9"/>
      <c r="J1334" s="9"/>
      <c r="K1334" s="9"/>
      <c r="L1334" s="95"/>
      <c r="M1334" s="95">
        <f t="shared" si="377"/>
        <v>7136928.0999999996</v>
      </c>
      <c r="N1334" s="95"/>
      <c r="O1334" s="95">
        <f t="shared" si="379"/>
        <v>5077633.0999999996</v>
      </c>
      <c r="P1334" s="95">
        <f t="shared" si="380"/>
        <v>3212500.1999999997</v>
      </c>
      <c r="Q1334" s="95"/>
      <c r="R1334" s="95"/>
      <c r="S1334" s="95">
        <f t="shared" si="385"/>
        <v>1747458.9</v>
      </c>
      <c r="T1334" s="95"/>
      <c r="U1334" s="95"/>
      <c r="V1334" s="95"/>
      <c r="W1334" s="95"/>
      <c r="X1334" s="95">
        <f t="shared" si="340"/>
        <v>17174520.299999997</v>
      </c>
      <c r="Y1334" s="9" t="s">
        <v>2660</v>
      </c>
      <c r="Z1334" s="16">
        <v>0</v>
      </c>
      <c r="AA1334" s="16">
        <v>0</v>
      </c>
      <c r="AB1334" s="16">
        <v>0</v>
      </c>
      <c r="AC1334" s="53">
        <f t="shared" si="341"/>
        <v>17174520.299999997</v>
      </c>
    </row>
    <row r="1335" spans="1:30" s="7" customFormat="1" ht="93.75" customHeight="1" x14ac:dyDescent="0.25">
      <c r="A1335" s="51">
        <f>IF(OR(D1335=0,D1335=""),"",COUNTA($D$1156:D1335))</f>
        <v>158</v>
      </c>
      <c r="B1335" s="9" t="s">
        <v>1892</v>
      </c>
      <c r="C1335" s="11" t="s">
        <v>25</v>
      </c>
      <c r="D1335" s="16">
        <v>1972</v>
      </c>
      <c r="E1335" s="95">
        <v>5774.9</v>
      </c>
      <c r="F1335" s="95">
        <v>4386.5</v>
      </c>
      <c r="G1335" s="95">
        <v>0</v>
      </c>
      <c r="H1335" s="9" t="s">
        <v>729</v>
      </c>
      <c r="I1335" s="95"/>
      <c r="J1335" s="95"/>
      <c r="K1335" s="9"/>
      <c r="L1335" s="95">
        <f>677*E1335</f>
        <v>3909607.3</v>
      </c>
      <c r="M1335" s="95">
        <f t="shared" si="377"/>
        <v>7004953.6999999993</v>
      </c>
      <c r="N1335" s="95"/>
      <c r="O1335" s="95">
        <f t="shared" si="379"/>
        <v>4983738.6999999993</v>
      </c>
      <c r="P1335" s="95">
        <f t="shared" si="380"/>
        <v>3153095.4</v>
      </c>
      <c r="Q1335" s="95"/>
      <c r="R1335" s="95"/>
      <c r="S1335" s="95"/>
      <c r="T1335" s="95"/>
      <c r="U1335" s="95">
        <f t="shared" ref="U1335:U1350" si="386">111*E1335</f>
        <v>641013.89999999991</v>
      </c>
      <c r="V1335" s="95"/>
      <c r="W1335" s="95"/>
      <c r="X1335" s="95">
        <f t="shared" si="340"/>
        <v>19692408.999999996</v>
      </c>
      <c r="Y1335" s="9" t="s">
        <v>2660</v>
      </c>
      <c r="Z1335" s="16">
        <v>0</v>
      </c>
      <c r="AA1335" s="16">
        <v>0</v>
      </c>
      <c r="AB1335" s="16">
        <v>0</v>
      </c>
      <c r="AC1335" s="53">
        <f t="shared" si="341"/>
        <v>19692408.999999996</v>
      </c>
    </row>
    <row r="1336" spans="1:30" s="7" customFormat="1" ht="93.75" customHeight="1" x14ac:dyDescent="0.25">
      <c r="A1336" s="51">
        <f>IF(OR(D1336=0,D1336=""),"",COUNTA($D$1156:D1336))</f>
        <v>159</v>
      </c>
      <c r="B1336" s="9" t="s">
        <v>944</v>
      </c>
      <c r="C1336" s="11" t="s">
        <v>71</v>
      </c>
      <c r="D1336" s="16">
        <v>1972</v>
      </c>
      <c r="E1336" s="95">
        <v>5780.1</v>
      </c>
      <c r="F1336" s="95">
        <v>4404.1000000000004</v>
      </c>
      <c r="G1336" s="95">
        <v>0</v>
      </c>
      <c r="H1336" s="9" t="s">
        <v>729</v>
      </c>
      <c r="I1336" s="95"/>
      <c r="J1336" s="95"/>
      <c r="K1336" s="9"/>
      <c r="L1336" s="95"/>
      <c r="M1336" s="95">
        <f t="shared" si="377"/>
        <v>7011261.3000000007</v>
      </c>
      <c r="N1336" s="95"/>
      <c r="O1336" s="95">
        <f t="shared" si="379"/>
        <v>4988226.3000000007</v>
      </c>
      <c r="P1336" s="95">
        <f t="shared" si="380"/>
        <v>3155934.6</v>
      </c>
      <c r="Q1336" s="95"/>
      <c r="R1336" s="95">
        <f t="shared" ref="R1336:R1339" si="387">2340*E1336</f>
        <v>13525434</v>
      </c>
      <c r="S1336" s="95">
        <f t="shared" ref="S1336:S1350" si="388">297*E1336</f>
        <v>1716689.7000000002</v>
      </c>
      <c r="T1336" s="95">
        <f t="shared" ref="T1336:T1341" si="389">2771*E1336</f>
        <v>16016657.100000001</v>
      </c>
      <c r="U1336" s="95">
        <f t="shared" si="386"/>
        <v>641591.10000000009</v>
      </c>
      <c r="V1336" s="95"/>
      <c r="W1336" s="95">
        <f t="shared" ref="W1336:W1345" si="390">(L1336+M1336+N1336+O1336+P1336+Q1336+R1336+S1336+T1336+U1336)*0.0214</f>
        <v>1006993.9937399999</v>
      </c>
      <c r="X1336" s="95">
        <f t="shared" si="340"/>
        <v>48062788.093740001</v>
      </c>
      <c r="Y1336" s="9" t="s">
        <v>2660</v>
      </c>
      <c r="Z1336" s="16">
        <v>0</v>
      </c>
      <c r="AA1336" s="16">
        <v>0</v>
      </c>
      <c r="AB1336" s="16">
        <v>0</v>
      </c>
      <c r="AC1336" s="53">
        <f t="shared" si="341"/>
        <v>48062788.093740001</v>
      </c>
    </row>
    <row r="1337" spans="1:30" s="7" customFormat="1" ht="93.75" customHeight="1" x14ac:dyDescent="0.25">
      <c r="A1337" s="51">
        <f>IF(OR(D1337=0,D1337=""),"",COUNTA($D$1156:D1337))</f>
        <v>160</v>
      </c>
      <c r="B1337" s="9" t="s">
        <v>2416</v>
      </c>
      <c r="C1337" s="11" t="s">
        <v>538</v>
      </c>
      <c r="D1337" s="16">
        <v>1972</v>
      </c>
      <c r="E1337" s="95">
        <v>2145.8000000000002</v>
      </c>
      <c r="F1337" s="95">
        <v>1454.6</v>
      </c>
      <c r="G1337" s="95">
        <v>0</v>
      </c>
      <c r="H1337" s="9" t="s">
        <v>729</v>
      </c>
      <c r="I1337" s="9"/>
      <c r="J1337" s="9"/>
      <c r="K1337" s="9"/>
      <c r="L1337" s="95">
        <f t="shared" ref="L1337:L1350" si="391">677*E1337</f>
        <v>1452706.6</v>
      </c>
      <c r="M1337" s="95">
        <f t="shared" si="377"/>
        <v>2602855.4000000004</v>
      </c>
      <c r="N1337" s="95">
        <f t="shared" ref="N1337:N1353" si="392">620*E1337</f>
        <v>1330396</v>
      </c>
      <c r="O1337" s="95">
        <f t="shared" si="379"/>
        <v>1851825.4000000001</v>
      </c>
      <c r="P1337" s="95">
        <f t="shared" si="380"/>
        <v>1171606.8</v>
      </c>
      <c r="Q1337" s="95"/>
      <c r="R1337" s="95">
        <f t="shared" si="387"/>
        <v>5021172</v>
      </c>
      <c r="S1337" s="95">
        <f t="shared" si="388"/>
        <v>637302.60000000009</v>
      </c>
      <c r="T1337" s="95">
        <f t="shared" si="389"/>
        <v>5946011.8000000007</v>
      </c>
      <c r="U1337" s="95">
        <f t="shared" si="386"/>
        <v>238183.80000000002</v>
      </c>
      <c r="V1337" s="95">
        <f t="shared" ref="V1337:V1353" si="393">35*E1337</f>
        <v>75103</v>
      </c>
      <c r="W1337" s="95">
        <f t="shared" si="390"/>
        <v>433394.09256000002</v>
      </c>
      <c r="X1337" s="95">
        <f t="shared" si="340"/>
        <v>20760557.492560003</v>
      </c>
      <c r="Y1337" s="9" t="s">
        <v>2660</v>
      </c>
      <c r="Z1337" s="16">
        <v>0</v>
      </c>
      <c r="AA1337" s="16">
        <v>0</v>
      </c>
      <c r="AB1337" s="16">
        <v>0</v>
      </c>
      <c r="AC1337" s="53">
        <f t="shared" si="341"/>
        <v>20760557.492560003</v>
      </c>
    </row>
    <row r="1338" spans="1:30" s="7" customFormat="1" ht="93.75" customHeight="1" x14ac:dyDescent="0.25">
      <c r="A1338" s="51">
        <f>IF(OR(D1338=0,D1338=""),"",COUNTA($D$1156:D1338))</f>
        <v>161</v>
      </c>
      <c r="B1338" s="9" t="s">
        <v>2417</v>
      </c>
      <c r="C1338" s="11" t="s">
        <v>539</v>
      </c>
      <c r="D1338" s="16">
        <v>1972</v>
      </c>
      <c r="E1338" s="95">
        <v>2145.8000000000002</v>
      </c>
      <c r="F1338" s="95">
        <v>1454.6</v>
      </c>
      <c r="G1338" s="95">
        <v>0</v>
      </c>
      <c r="H1338" s="9" t="s">
        <v>729</v>
      </c>
      <c r="I1338" s="9"/>
      <c r="J1338" s="9"/>
      <c r="K1338" s="9"/>
      <c r="L1338" s="95">
        <f t="shared" si="391"/>
        <v>1452706.6</v>
      </c>
      <c r="M1338" s="95">
        <f t="shared" si="377"/>
        <v>2602855.4000000004</v>
      </c>
      <c r="N1338" s="95">
        <f t="shared" si="392"/>
        <v>1330396</v>
      </c>
      <c r="O1338" s="95">
        <f t="shared" si="379"/>
        <v>1851825.4000000001</v>
      </c>
      <c r="P1338" s="95">
        <f t="shared" si="380"/>
        <v>1171606.8</v>
      </c>
      <c r="Q1338" s="95"/>
      <c r="R1338" s="95">
        <f t="shared" si="387"/>
        <v>5021172</v>
      </c>
      <c r="S1338" s="95">
        <f t="shared" si="388"/>
        <v>637302.60000000009</v>
      </c>
      <c r="T1338" s="95">
        <f t="shared" si="389"/>
        <v>5946011.8000000007</v>
      </c>
      <c r="U1338" s="95">
        <f t="shared" si="386"/>
        <v>238183.80000000002</v>
      </c>
      <c r="V1338" s="95">
        <f t="shared" si="393"/>
        <v>75103</v>
      </c>
      <c r="W1338" s="95">
        <f t="shared" si="390"/>
        <v>433394.09256000002</v>
      </c>
      <c r="X1338" s="95">
        <f t="shared" si="340"/>
        <v>20760557.492560003</v>
      </c>
      <c r="Y1338" s="9" t="s">
        <v>2660</v>
      </c>
      <c r="Z1338" s="16">
        <v>0</v>
      </c>
      <c r="AA1338" s="16">
        <v>0</v>
      </c>
      <c r="AB1338" s="16">
        <v>0</v>
      </c>
      <c r="AC1338" s="53">
        <f t="shared" si="341"/>
        <v>20760557.492560003</v>
      </c>
    </row>
    <row r="1339" spans="1:30" s="7" customFormat="1" ht="93.75" customHeight="1" x14ac:dyDescent="0.25">
      <c r="A1339" s="51">
        <f>IF(OR(D1339=0,D1339=""),"",COUNTA($D$1156:D1339))</f>
        <v>162</v>
      </c>
      <c r="B1339" s="9" t="s">
        <v>2418</v>
      </c>
      <c r="C1339" s="11" t="s">
        <v>540</v>
      </c>
      <c r="D1339" s="16">
        <v>1972</v>
      </c>
      <c r="E1339" s="95">
        <v>2145.8000000000002</v>
      </c>
      <c r="F1339" s="95">
        <v>1454.6</v>
      </c>
      <c r="G1339" s="95">
        <v>0</v>
      </c>
      <c r="H1339" s="9" t="s">
        <v>729</v>
      </c>
      <c r="I1339" s="9"/>
      <c r="J1339" s="9"/>
      <c r="K1339" s="9"/>
      <c r="L1339" s="95">
        <f t="shared" si="391"/>
        <v>1452706.6</v>
      </c>
      <c r="M1339" s="95">
        <f t="shared" si="377"/>
        <v>2602855.4000000004</v>
      </c>
      <c r="N1339" s="95">
        <f t="shared" si="392"/>
        <v>1330396</v>
      </c>
      <c r="O1339" s="95">
        <f t="shared" si="379"/>
        <v>1851825.4000000001</v>
      </c>
      <c r="P1339" s="95">
        <f t="shared" si="380"/>
        <v>1171606.8</v>
      </c>
      <c r="Q1339" s="95"/>
      <c r="R1339" s="95">
        <f t="shared" si="387"/>
        <v>5021172</v>
      </c>
      <c r="S1339" s="95">
        <f t="shared" si="388"/>
        <v>637302.60000000009</v>
      </c>
      <c r="T1339" s="95">
        <f t="shared" si="389"/>
        <v>5946011.8000000007</v>
      </c>
      <c r="U1339" s="95">
        <f t="shared" si="386"/>
        <v>238183.80000000002</v>
      </c>
      <c r="V1339" s="95">
        <f t="shared" si="393"/>
        <v>75103</v>
      </c>
      <c r="W1339" s="95">
        <f t="shared" si="390"/>
        <v>433394.09256000002</v>
      </c>
      <c r="X1339" s="95">
        <f t="shared" si="340"/>
        <v>20760557.492560003</v>
      </c>
      <c r="Y1339" s="9" t="s">
        <v>2660</v>
      </c>
      <c r="Z1339" s="16">
        <v>0</v>
      </c>
      <c r="AA1339" s="16">
        <v>0</v>
      </c>
      <c r="AB1339" s="16">
        <v>0</v>
      </c>
      <c r="AC1339" s="53">
        <f t="shared" si="341"/>
        <v>20760557.492560003</v>
      </c>
    </row>
    <row r="1340" spans="1:30" s="6" customFormat="1" ht="93.75" customHeight="1" x14ac:dyDescent="0.25">
      <c r="A1340" s="51">
        <f>IF(OR(D1340=0,D1340=""),"",COUNTA($D$1156:D1340))</f>
        <v>163</v>
      </c>
      <c r="B1340" s="9" t="s">
        <v>951</v>
      </c>
      <c r="C1340" s="11" t="s">
        <v>542</v>
      </c>
      <c r="D1340" s="16">
        <v>1972</v>
      </c>
      <c r="E1340" s="95">
        <v>5781.4</v>
      </c>
      <c r="F1340" s="95">
        <v>4383.3</v>
      </c>
      <c r="G1340" s="95">
        <v>0</v>
      </c>
      <c r="H1340" s="9" t="s">
        <v>729</v>
      </c>
      <c r="I1340" s="9"/>
      <c r="J1340" s="9"/>
      <c r="K1340" s="9"/>
      <c r="L1340" s="95">
        <f t="shared" si="391"/>
        <v>3914007.8</v>
      </c>
      <c r="M1340" s="95">
        <f t="shared" si="377"/>
        <v>7012838.1999999993</v>
      </c>
      <c r="N1340" s="95">
        <f t="shared" si="392"/>
        <v>3584468</v>
      </c>
      <c r="O1340" s="95">
        <f t="shared" si="379"/>
        <v>4989348.1999999993</v>
      </c>
      <c r="P1340" s="95">
        <f t="shared" si="380"/>
        <v>3156644.4</v>
      </c>
      <c r="Q1340" s="95"/>
      <c r="R1340" s="95"/>
      <c r="S1340" s="95">
        <f t="shared" si="388"/>
        <v>1717075.7999999998</v>
      </c>
      <c r="T1340" s="95">
        <f t="shared" si="389"/>
        <v>16020259.399999999</v>
      </c>
      <c r="U1340" s="95">
        <f t="shared" si="386"/>
        <v>641735.39999999991</v>
      </c>
      <c r="V1340" s="95">
        <f t="shared" si="393"/>
        <v>202349</v>
      </c>
      <c r="W1340" s="95">
        <f t="shared" si="390"/>
        <v>878178.47207999986</v>
      </c>
      <c r="X1340" s="95">
        <f t="shared" si="340"/>
        <v>42116904.672079995</v>
      </c>
      <c r="Y1340" s="9" t="s">
        <v>2660</v>
      </c>
      <c r="Z1340" s="16">
        <v>0</v>
      </c>
      <c r="AA1340" s="16">
        <v>0</v>
      </c>
      <c r="AB1340" s="16">
        <v>0</v>
      </c>
      <c r="AC1340" s="53">
        <f t="shared" si="341"/>
        <v>42116904.672079995</v>
      </c>
      <c r="AD1340" s="55"/>
    </row>
    <row r="1341" spans="1:30" s="6" customFormat="1" ht="93.75" customHeight="1" x14ac:dyDescent="0.25">
      <c r="A1341" s="51">
        <f>IF(OR(D1341=0,D1341=""),"",COUNTA($D$1156:D1341))</f>
        <v>164</v>
      </c>
      <c r="B1341" s="9" t="s">
        <v>982</v>
      </c>
      <c r="C1341" s="11" t="s">
        <v>543</v>
      </c>
      <c r="D1341" s="16">
        <v>1972</v>
      </c>
      <c r="E1341" s="95">
        <v>3516.2</v>
      </c>
      <c r="F1341" s="95">
        <v>2641.8</v>
      </c>
      <c r="G1341" s="95">
        <v>0</v>
      </c>
      <c r="H1341" s="9" t="s">
        <v>729</v>
      </c>
      <c r="I1341" s="9"/>
      <c r="J1341" s="9"/>
      <c r="K1341" s="9"/>
      <c r="L1341" s="95">
        <f t="shared" si="391"/>
        <v>2380467.4</v>
      </c>
      <c r="M1341" s="95"/>
      <c r="N1341" s="95">
        <f t="shared" si="392"/>
        <v>2180044</v>
      </c>
      <c r="O1341" s="95"/>
      <c r="P1341" s="95">
        <f t="shared" si="380"/>
        <v>1919845.2</v>
      </c>
      <c r="Q1341" s="95"/>
      <c r="R1341" s="95">
        <f>2340*E1341</f>
        <v>8227908</v>
      </c>
      <c r="S1341" s="95">
        <f t="shared" si="388"/>
        <v>1044311.3999999999</v>
      </c>
      <c r="T1341" s="95">
        <f t="shared" si="389"/>
        <v>9743390.1999999993</v>
      </c>
      <c r="U1341" s="95">
        <f t="shared" si="386"/>
        <v>390298.19999999995</v>
      </c>
      <c r="V1341" s="95">
        <f t="shared" si="393"/>
        <v>123067</v>
      </c>
      <c r="W1341" s="95">
        <f t="shared" si="390"/>
        <v>553966.05816000002</v>
      </c>
      <c r="X1341" s="95">
        <f t="shared" si="340"/>
        <v>26563297.458160002</v>
      </c>
      <c r="Y1341" s="9" t="s">
        <v>2660</v>
      </c>
      <c r="Z1341" s="16">
        <v>0</v>
      </c>
      <c r="AA1341" s="16">
        <v>0</v>
      </c>
      <c r="AB1341" s="16">
        <v>0</v>
      </c>
      <c r="AC1341" s="53">
        <f t="shared" si="341"/>
        <v>26563297.458160002</v>
      </c>
      <c r="AD1341" s="55"/>
    </row>
    <row r="1342" spans="1:30" s="6" customFormat="1" ht="93.75" customHeight="1" x14ac:dyDescent="0.25">
      <c r="A1342" s="51">
        <f>IF(OR(D1342=0,D1342=""),"",COUNTA($D$1156:D1342))</f>
        <v>165</v>
      </c>
      <c r="B1342" s="9" t="s">
        <v>2651</v>
      </c>
      <c r="C1342" s="11" t="s">
        <v>2262</v>
      </c>
      <c r="D1342" s="16">
        <v>2002</v>
      </c>
      <c r="E1342" s="95">
        <v>4246.3</v>
      </c>
      <c r="F1342" s="95">
        <v>1917</v>
      </c>
      <c r="G1342" s="95">
        <v>1034</v>
      </c>
      <c r="H1342" s="9" t="s">
        <v>730</v>
      </c>
      <c r="I1342" s="9"/>
      <c r="J1342" s="9"/>
      <c r="K1342" s="9"/>
      <c r="L1342" s="95"/>
      <c r="M1342" s="95"/>
      <c r="N1342" s="95"/>
      <c r="O1342" s="95"/>
      <c r="P1342" s="95"/>
      <c r="Q1342" s="95"/>
      <c r="R1342" s="95"/>
      <c r="S1342" s="95"/>
      <c r="T1342" s="95">
        <f t="shared" ref="T1342" si="394">2558*E1342</f>
        <v>10862035.4</v>
      </c>
      <c r="U1342" s="95"/>
      <c r="V1342" s="95"/>
      <c r="W1342" s="95"/>
      <c r="X1342" s="95">
        <f t="shared" ref="X1342" si="395">L1342+M1342+N1342+O1342+P1342+Q1342+R1342+S1342+T1342+U1342+V1342+W1342</f>
        <v>10862035.4</v>
      </c>
      <c r="Y1342" s="9" t="s">
        <v>2660</v>
      </c>
      <c r="Z1342" s="16">
        <v>0</v>
      </c>
      <c r="AA1342" s="16">
        <v>0</v>
      </c>
      <c r="AB1342" s="16">
        <v>0</v>
      </c>
      <c r="AC1342" s="53">
        <f t="shared" ref="AC1342" si="396">X1342-(Z1342+AA1342+AB1342)</f>
        <v>10862035.4</v>
      </c>
      <c r="AD1342" s="55"/>
    </row>
    <row r="1343" spans="1:30" s="6" customFormat="1" ht="93.75" customHeight="1" x14ac:dyDescent="0.25">
      <c r="A1343" s="51">
        <f>IF(OR(D1343=0,D1343=""),"",COUNTA($D$1156:D1343))</f>
        <v>166</v>
      </c>
      <c r="B1343" s="9" t="s">
        <v>990</v>
      </c>
      <c r="C1343" s="11" t="s">
        <v>85</v>
      </c>
      <c r="D1343" s="16">
        <v>1972</v>
      </c>
      <c r="E1343" s="95">
        <v>8026.8</v>
      </c>
      <c r="F1343" s="95">
        <v>5879.5</v>
      </c>
      <c r="G1343" s="95">
        <v>108.6</v>
      </c>
      <c r="H1343" s="9" t="s">
        <v>729</v>
      </c>
      <c r="I1343" s="9"/>
      <c r="J1343" s="9"/>
      <c r="K1343" s="9"/>
      <c r="L1343" s="95">
        <f t="shared" si="391"/>
        <v>5434143.6000000006</v>
      </c>
      <c r="M1343" s="95">
        <f t="shared" ref="M1343:M1350" si="397">1213*E1343</f>
        <v>9736508.4000000004</v>
      </c>
      <c r="N1343" s="95">
        <f t="shared" si="392"/>
        <v>4976616</v>
      </c>
      <c r="O1343" s="95">
        <f t="shared" ref="O1343:O1350" si="398">863*E1343</f>
        <v>6927128.4000000004</v>
      </c>
      <c r="P1343" s="95">
        <f t="shared" si="380"/>
        <v>4382632.8</v>
      </c>
      <c r="Q1343" s="95"/>
      <c r="R1343" s="95"/>
      <c r="S1343" s="95">
        <f t="shared" si="388"/>
        <v>2383959.6</v>
      </c>
      <c r="T1343" s="95"/>
      <c r="U1343" s="95">
        <f t="shared" si="386"/>
        <v>890974.8</v>
      </c>
      <c r="V1343" s="95">
        <f t="shared" si="393"/>
        <v>280938</v>
      </c>
      <c r="W1343" s="95">
        <f t="shared" si="390"/>
        <v>743264.02103999979</v>
      </c>
      <c r="X1343" s="95">
        <f t="shared" si="340"/>
        <v>35756165.621039994</v>
      </c>
      <c r="Y1343" s="9" t="s">
        <v>2660</v>
      </c>
      <c r="Z1343" s="16">
        <v>0</v>
      </c>
      <c r="AA1343" s="16">
        <v>0</v>
      </c>
      <c r="AB1343" s="16">
        <v>0</v>
      </c>
      <c r="AC1343" s="53">
        <f t="shared" si="341"/>
        <v>35756165.621039994</v>
      </c>
      <c r="AD1343" s="55"/>
    </row>
    <row r="1344" spans="1:30" s="6" customFormat="1" ht="93.75" customHeight="1" x14ac:dyDescent="0.25">
      <c r="A1344" s="51">
        <f>IF(OR(D1344=0,D1344=""),"",COUNTA($D$1156:D1344))</f>
        <v>167</v>
      </c>
      <c r="B1344" s="9" t="s">
        <v>1020</v>
      </c>
      <c r="C1344" s="11" t="s">
        <v>81</v>
      </c>
      <c r="D1344" s="16">
        <v>1972</v>
      </c>
      <c r="E1344" s="95">
        <v>7567</v>
      </c>
      <c r="F1344" s="95">
        <v>5619.3</v>
      </c>
      <c r="G1344" s="95">
        <v>0</v>
      </c>
      <c r="H1344" s="9" t="s">
        <v>729</v>
      </c>
      <c r="I1344" s="9"/>
      <c r="J1344" s="9"/>
      <c r="K1344" s="9"/>
      <c r="L1344" s="95">
        <f t="shared" si="391"/>
        <v>5122859</v>
      </c>
      <c r="M1344" s="95">
        <f t="shared" si="397"/>
        <v>9178771</v>
      </c>
      <c r="N1344" s="95">
        <f t="shared" si="392"/>
        <v>4691540</v>
      </c>
      <c r="O1344" s="95">
        <f t="shared" si="398"/>
        <v>6530321</v>
      </c>
      <c r="P1344" s="95">
        <f t="shared" si="380"/>
        <v>4131582</v>
      </c>
      <c r="Q1344" s="95"/>
      <c r="R1344" s="95"/>
      <c r="S1344" s="95">
        <f t="shared" si="388"/>
        <v>2247399</v>
      </c>
      <c r="T1344" s="95"/>
      <c r="U1344" s="95">
        <f t="shared" si="386"/>
        <v>839937</v>
      </c>
      <c r="V1344" s="95">
        <f t="shared" si="393"/>
        <v>264845</v>
      </c>
      <c r="W1344" s="95">
        <f t="shared" si="390"/>
        <v>700687.55259999994</v>
      </c>
      <c r="X1344" s="95">
        <f t="shared" si="340"/>
        <v>33707941.552599996</v>
      </c>
      <c r="Y1344" s="9" t="s">
        <v>2660</v>
      </c>
      <c r="Z1344" s="16">
        <v>0</v>
      </c>
      <c r="AA1344" s="16">
        <v>0</v>
      </c>
      <c r="AB1344" s="16">
        <v>0</v>
      </c>
      <c r="AC1344" s="53">
        <f t="shared" si="341"/>
        <v>33707941.552599996</v>
      </c>
      <c r="AD1344" s="55"/>
    </row>
    <row r="1345" spans="1:30" s="6" customFormat="1" ht="93.75" customHeight="1" x14ac:dyDescent="0.25">
      <c r="A1345" s="51">
        <f>IF(OR(D1345=0,D1345=""),"",COUNTA($D$1156:D1345))</f>
        <v>168</v>
      </c>
      <c r="B1345" s="9" t="s">
        <v>1022</v>
      </c>
      <c r="C1345" s="11" t="s">
        <v>544</v>
      </c>
      <c r="D1345" s="16">
        <v>1972</v>
      </c>
      <c r="E1345" s="95">
        <v>2947.4</v>
      </c>
      <c r="F1345" s="95">
        <v>1940.9</v>
      </c>
      <c r="G1345" s="95">
        <v>0</v>
      </c>
      <c r="H1345" s="9" t="s">
        <v>729</v>
      </c>
      <c r="I1345" s="9"/>
      <c r="J1345" s="9"/>
      <c r="K1345" s="9"/>
      <c r="L1345" s="95">
        <f t="shared" si="391"/>
        <v>1995389.8</v>
      </c>
      <c r="M1345" s="95">
        <f t="shared" si="397"/>
        <v>3575196.2</v>
      </c>
      <c r="N1345" s="95">
        <f t="shared" si="392"/>
        <v>1827388</v>
      </c>
      <c r="O1345" s="95">
        <f t="shared" si="398"/>
        <v>2543606.2000000002</v>
      </c>
      <c r="P1345" s="95">
        <f t="shared" si="380"/>
        <v>1609280.4000000001</v>
      </c>
      <c r="Q1345" s="95"/>
      <c r="R1345" s="95">
        <f>2340*E1345</f>
        <v>6896916</v>
      </c>
      <c r="S1345" s="95">
        <f t="shared" si="388"/>
        <v>875377.8</v>
      </c>
      <c r="T1345" s="95">
        <f>2771*E1345</f>
        <v>8167245.4000000004</v>
      </c>
      <c r="U1345" s="95">
        <f t="shared" si="386"/>
        <v>327161.40000000002</v>
      </c>
      <c r="V1345" s="95">
        <f t="shared" si="393"/>
        <v>103159</v>
      </c>
      <c r="W1345" s="95">
        <f t="shared" si="390"/>
        <v>595295.80968000006</v>
      </c>
      <c r="X1345" s="95">
        <f t="shared" si="340"/>
        <v>28516016.009680003</v>
      </c>
      <c r="Y1345" s="9" t="s">
        <v>2660</v>
      </c>
      <c r="Z1345" s="16">
        <v>0</v>
      </c>
      <c r="AA1345" s="16">
        <v>0</v>
      </c>
      <c r="AB1345" s="16">
        <v>0</v>
      </c>
      <c r="AC1345" s="53">
        <f t="shared" si="341"/>
        <v>28516016.009680003</v>
      </c>
      <c r="AD1345" s="55"/>
    </row>
    <row r="1346" spans="1:30" s="6" customFormat="1" ht="93.75" customHeight="1" x14ac:dyDescent="0.25">
      <c r="A1346" s="51">
        <f>IF(OR(D1346=0,D1346=""),"",COUNTA($D$1156:D1346))</f>
        <v>169</v>
      </c>
      <c r="B1346" s="9" t="s">
        <v>1023</v>
      </c>
      <c r="C1346" s="11" t="s">
        <v>33</v>
      </c>
      <c r="D1346" s="16">
        <v>1972</v>
      </c>
      <c r="E1346" s="95">
        <v>5919.9</v>
      </c>
      <c r="F1346" s="95">
        <v>4393.2</v>
      </c>
      <c r="G1346" s="95">
        <v>0</v>
      </c>
      <c r="H1346" s="9" t="s">
        <v>729</v>
      </c>
      <c r="I1346" s="9"/>
      <c r="J1346" s="9"/>
      <c r="K1346" s="9"/>
      <c r="L1346" s="95">
        <f t="shared" si="391"/>
        <v>4007772.3</v>
      </c>
      <c r="M1346" s="95">
        <f t="shared" si="397"/>
        <v>7180838.6999999993</v>
      </c>
      <c r="N1346" s="95">
        <f t="shared" si="392"/>
        <v>3670338</v>
      </c>
      <c r="O1346" s="95">
        <f t="shared" si="398"/>
        <v>5108873.6999999993</v>
      </c>
      <c r="P1346" s="95">
        <f t="shared" si="380"/>
        <v>3232265.4</v>
      </c>
      <c r="Q1346" s="95"/>
      <c r="R1346" s="95"/>
      <c r="S1346" s="95">
        <f t="shared" si="388"/>
        <v>1758210.2999999998</v>
      </c>
      <c r="T1346" s="95"/>
      <c r="U1346" s="95">
        <f t="shared" si="386"/>
        <v>657108.89999999991</v>
      </c>
      <c r="V1346" s="95">
        <f t="shared" si="393"/>
        <v>207196.5</v>
      </c>
      <c r="W1346" s="95"/>
      <c r="X1346" s="95">
        <f t="shared" si="340"/>
        <v>25822603.799999997</v>
      </c>
      <c r="Y1346" s="9" t="s">
        <v>2660</v>
      </c>
      <c r="Z1346" s="16">
        <v>0</v>
      </c>
      <c r="AA1346" s="16">
        <v>0</v>
      </c>
      <c r="AB1346" s="16">
        <v>0</v>
      </c>
      <c r="AC1346" s="53">
        <f t="shared" si="341"/>
        <v>25822603.799999997</v>
      </c>
      <c r="AD1346" s="55"/>
    </row>
    <row r="1347" spans="1:30" s="7" customFormat="1" ht="93.75" customHeight="1" x14ac:dyDescent="0.25">
      <c r="A1347" s="51">
        <f>IF(OR(D1347=0,D1347=""),"",COUNTA($D$1156:D1347))</f>
        <v>170</v>
      </c>
      <c r="B1347" s="9" t="s">
        <v>1025</v>
      </c>
      <c r="C1347" s="11" t="s">
        <v>34</v>
      </c>
      <c r="D1347" s="16">
        <v>1972</v>
      </c>
      <c r="E1347" s="95">
        <v>5982.94</v>
      </c>
      <c r="F1347" s="95">
        <v>4417.9399999999996</v>
      </c>
      <c r="G1347" s="95">
        <v>0</v>
      </c>
      <c r="H1347" s="9" t="s">
        <v>729</v>
      </c>
      <c r="I1347" s="9"/>
      <c r="J1347" s="9"/>
      <c r="K1347" s="9"/>
      <c r="L1347" s="95">
        <f t="shared" si="391"/>
        <v>4050450.38</v>
      </c>
      <c r="M1347" s="95">
        <f t="shared" si="397"/>
        <v>7257306.2199999997</v>
      </c>
      <c r="N1347" s="95">
        <f t="shared" si="392"/>
        <v>3709422.8</v>
      </c>
      <c r="O1347" s="95">
        <f t="shared" si="398"/>
        <v>5163277.22</v>
      </c>
      <c r="P1347" s="95">
        <f t="shared" si="380"/>
        <v>3266685.2399999998</v>
      </c>
      <c r="Q1347" s="95"/>
      <c r="R1347" s="95"/>
      <c r="S1347" s="95">
        <f t="shared" si="388"/>
        <v>1776933.18</v>
      </c>
      <c r="T1347" s="95"/>
      <c r="U1347" s="95">
        <f t="shared" si="386"/>
        <v>664106.34</v>
      </c>
      <c r="V1347" s="95">
        <f t="shared" si="393"/>
        <v>209402.9</v>
      </c>
      <c r="W1347" s="9"/>
      <c r="X1347" s="95">
        <f t="shared" si="340"/>
        <v>26097584.279999994</v>
      </c>
      <c r="Y1347" s="9" t="s">
        <v>2660</v>
      </c>
      <c r="Z1347" s="16">
        <v>0</v>
      </c>
      <c r="AA1347" s="16">
        <v>0</v>
      </c>
      <c r="AB1347" s="16">
        <v>0</v>
      </c>
      <c r="AC1347" s="53">
        <f t="shared" si="341"/>
        <v>26097584.279999994</v>
      </c>
    </row>
    <row r="1348" spans="1:30" s="7" customFormat="1" ht="93.75" customHeight="1" x14ac:dyDescent="0.25">
      <c r="A1348" s="51">
        <f>IF(OR(D1348=0,D1348=""),"",COUNTA($D$1156:D1348))</f>
        <v>171</v>
      </c>
      <c r="B1348" s="9" t="s">
        <v>1026</v>
      </c>
      <c r="C1348" s="11" t="s">
        <v>35</v>
      </c>
      <c r="D1348" s="16">
        <v>1972</v>
      </c>
      <c r="E1348" s="95">
        <v>3753.5</v>
      </c>
      <c r="F1348" s="95">
        <v>2729</v>
      </c>
      <c r="G1348" s="95">
        <v>0</v>
      </c>
      <c r="H1348" s="9" t="s">
        <v>729</v>
      </c>
      <c r="I1348" s="9"/>
      <c r="J1348" s="9"/>
      <c r="K1348" s="9"/>
      <c r="L1348" s="95">
        <f t="shared" si="391"/>
        <v>2541119.5</v>
      </c>
      <c r="M1348" s="95">
        <f t="shared" si="397"/>
        <v>4552995.5</v>
      </c>
      <c r="N1348" s="95">
        <f t="shared" si="392"/>
        <v>2327170</v>
      </c>
      <c r="O1348" s="95">
        <f t="shared" si="398"/>
        <v>3239270.5</v>
      </c>
      <c r="P1348" s="95">
        <f t="shared" si="380"/>
        <v>2049411</v>
      </c>
      <c r="Q1348" s="95"/>
      <c r="R1348" s="95"/>
      <c r="S1348" s="95">
        <f t="shared" si="388"/>
        <v>1114789.5</v>
      </c>
      <c r="T1348" s="95"/>
      <c r="U1348" s="95">
        <f t="shared" si="386"/>
        <v>416638.5</v>
      </c>
      <c r="V1348" s="95">
        <f t="shared" si="393"/>
        <v>131372.5</v>
      </c>
      <c r="W1348" s="9"/>
      <c r="X1348" s="95">
        <f t="shared" si="340"/>
        <v>16372767</v>
      </c>
      <c r="Y1348" s="9" t="s">
        <v>2660</v>
      </c>
      <c r="Z1348" s="16">
        <v>0</v>
      </c>
      <c r="AA1348" s="16">
        <v>0</v>
      </c>
      <c r="AB1348" s="16">
        <v>0</v>
      </c>
      <c r="AC1348" s="53">
        <f t="shared" si="341"/>
        <v>16372767</v>
      </c>
    </row>
    <row r="1349" spans="1:30" s="7" customFormat="1" ht="93.75" customHeight="1" x14ac:dyDescent="0.25">
      <c r="A1349" s="51">
        <f>IF(OR(D1349=0,D1349=""),"",COUNTA($D$1156:D1349))</f>
        <v>172</v>
      </c>
      <c r="B1349" s="9" t="s">
        <v>1049</v>
      </c>
      <c r="C1349" s="21" t="s">
        <v>93</v>
      </c>
      <c r="D1349" s="22">
        <v>1972</v>
      </c>
      <c r="E1349" s="13">
        <v>6073.6</v>
      </c>
      <c r="F1349" s="13">
        <v>4402</v>
      </c>
      <c r="G1349" s="13">
        <v>1671.6</v>
      </c>
      <c r="H1349" s="9" t="s">
        <v>729</v>
      </c>
      <c r="I1349" s="95"/>
      <c r="J1349" s="95"/>
      <c r="K1349" s="9"/>
      <c r="L1349" s="95">
        <f t="shared" si="391"/>
        <v>4111827.2</v>
      </c>
      <c r="M1349" s="95">
        <f t="shared" si="397"/>
        <v>7367276.8000000007</v>
      </c>
      <c r="N1349" s="95">
        <f t="shared" si="392"/>
        <v>3765632</v>
      </c>
      <c r="O1349" s="95">
        <f t="shared" si="398"/>
        <v>5241516.8000000007</v>
      </c>
      <c r="P1349" s="95">
        <f t="shared" si="380"/>
        <v>3316185.6</v>
      </c>
      <c r="Q1349" s="95"/>
      <c r="R1349" s="95"/>
      <c r="S1349" s="95">
        <f t="shared" si="388"/>
        <v>1803859.2000000002</v>
      </c>
      <c r="T1349" s="95"/>
      <c r="U1349" s="95">
        <f t="shared" si="386"/>
        <v>674169.60000000009</v>
      </c>
      <c r="V1349" s="95">
        <f t="shared" si="393"/>
        <v>212576</v>
      </c>
      <c r="W1349" s="95">
        <f t="shared" ref="W1349:W1350" si="399">(L1349+M1349+N1349+O1349+P1349+Q1349+R1349+S1349+T1349+U1349)*0.0214</f>
        <v>562401.99808000005</v>
      </c>
      <c r="X1349" s="95">
        <f t="shared" si="340"/>
        <v>27055445.198080003</v>
      </c>
      <c r="Y1349" s="9" t="s">
        <v>2660</v>
      </c>
      <c r="Z1349" s="16">
        <v>0</v>
      </c>
      <c r="AA1349" s="16">
        <v>0</v>
      </c>
      <c r="AB1349" s="16">
        <v>0</v>
      </c>
      <c r="AC1349" s="53">
        <f t="shared" si="341"/>
        <v>27055445.198080003</v>
      </c>
    </row>
    <row r="1350" spans="1:30" s="6" customFormat="1" ht="93.75" customHeight="1" x14ac:dyDescent="0.25">
      <c r="A1350" s="51">
        <f>IF(OR(D1350=0,D1350=""),"",COUNTA($D$1156:D1350))</f>
        <v>173</v>
      </c>
      <c r="B1350" s="9" t="s">
        <v>1072</v>
      </c>
      <c r="C1350" s="11" t="s">
        <v>545</v>
      </c>
      <c r="D1350" s="16">
        <v>1972</v>
      </c>
      <c r="E1350" s="95">
        <v>5189.8999999999996</v>
      </c>
      <c r="F1350" s="95">
        <v>2636.8</v>
      </c>
      <c r="G1350" s="95">
        <v>1531</v>
      </c>
      <c r="H1350" s="9" t="s">
        <v>729</v>
      </c>
      <c r="I1350" s="9"/>
      <c r="J1350" s="9"/>
      <c r="K1350" s="9"/>
      <c r="L1350" s="95">
        <f t="shared" si="391"/>
        <v>3513562.3</v>
      </c>
      <c r="M1350" s="95">
        <f t="shared" si="397"/>
        <v>6295348.6999999993</v>
      </c>
      <c r="N1350" s="95">
        <f t="shared" si="392"/>
        <v>3217738</v>
      </c>
      <c r="O1350" s="95">
        <f t="shared" si="398"/>
        <v>4478883.6999999993</v>
      </c>
      <c r="P1350" s="95">
        <f t="shared" si="380"/>
        <v>2833685.4</v>
      </c>
      <c r="Q1350" s="95"/>
      <c r="R1350" s="95">
        <f>2340*E1350</f>
        <v>12144366</v>
      </c>
      <c r="S1350" s="95">
        <f t="shared" si="388"/>
        <v>1541400.2999999998</v>
      </c>
      <c r="T1350" s="95">
        <f>2771*E1350</f>
        <v>14381212.899999999</v>
      </c>
      <c r="U1350" s="95">
        <f t="shared" si="386"/>
        <v>576078.89999999991</v>
      </c>
      <c r="V1350" s="95">
        <f t="shared" si="393"/>
        <v>181646.5</v>
      </c>
      <c r="W1350" s="95">
        <f t="shared" si="399"/>
        <v>1048220.7106799999</v>
      </c>
      <c r="X1350" s="95">
        <f t="shared" si="340"/>
        <v>50212143.410679996</v>
      </c>
      <c r="Y1350" s="9" t="s">
        <v>2660</v>
      </c>
      <c r="Z1350" s="16">
        <v>0</v>
      </c>
      <c r="AA1350" s="16">
        <v>0</v>
      </c>
      <c r="AB1350" s="16">
        <v>0</v>
      </c>
      <c r="AC1350" s="53">
        <f t="shared" si="341"/>
        <v>50212143.410679996</v>
      </c>
      <c r="AD1350" s="55"/>
    </row>
    <row r="1351" spans="1:30" s="6" customFormat="1" ht="93.75" customHeight="1" x14ac:dyDescent="0.25">
      <c r="A1351" s="51">
        <f>IF(OR(D1351=0,D1351=""),"",COUNTA($D$1156:D1351))</f>
        <v>174</v>
      </c>
      <c r="B1351" s="9" t="s">
        <v>1075</v>
      </c>
      <c r="C1351" s="11" t="s">
        <v>40</v>
      </c>
      <c r="D1351" s="16">
        <v>1972</v>
      </c>
      <c r="E1351" s="95">
        <v>5697.9</v>
      </c>
      <c r="F1351" s="95">
        <v>4349.5</v>
      </c>
      <c r="G1351" s="95">
        <v>17.2</v>
      </c>
      <c r="H1351" s="9" t="s">
        <v>729</v>
      </c>
      <c r="I1351" s="9"/>
      <c r="J1351" s="9"/>
      <c r="K1351" s="9"/>
      <c r="L1351" s="95"/>
      <c r="M1351" s="95"/>
      <c r="N1351" s="95">
        <f t="shared" si="392"/>
        <v>3532698</v>
      </c>
      <c r="O1351" s="95"/>
      <c r="P1351" s="95"/>
      <c r="Q1351" s="95"/>
      <c r="R1351" s="95"/>
      <c r="S1351" s="95"/>
      <c r="T1351" s="95"/>
      <c r="U1351" s="95"/>
      <c r="V1351" s="95">
        <f t="shared" si="393"/>
        <v>199426.5</v>
      </c>
      <c r="W1351" s="9"/>
      <c r="X1351" s="95">
        <f t="shared" si="340"/>
        <v>3732124.5</v>
      </c>
      <c r="Y1351" s="9" t="s">
        <v>2660</v>
      </c>
      <c r="Z1351" s="16">
        <v>0</v>
      </c>
      <c r="AA1351" s="16">
        <v>0</v>
      </c>
      <c r="AB1351" s="16">
        <v>0</v>
      </c>
      <c r="AC1351" s="53">
        <f t="shared" si="341"/>
        <v>3732124.5</v>
      </c>
      <c r="AD1351" s="55"/>
    </row>
    <row r="1352" spans="1:30" s="6" customFormat="1" ht="93.75" customHeight="1" x14ac:dyDescent="0.25">
      <c r="A1352" s="51">
        <f>IF(OR(D1352=0,D1352=""),"",COUNTA($D$1156:D1352))</f>
        <v>175</v>
      </c>
      <c r="B1352" s="9" t="s">
        <v>2419</v>
      </c>
      <c r="C1352" s="11" t="s">
        <v>546</v>
      </c>
      <c r="D1352" s="16">
        <v>1972</v>
      </c>
      <c r="E1352" s="95">
        <v>4486.3999999999996</v>
      </c>
      <c r="F1352" s="95">
        <v>3145.2</v>
      </c>
      <c r="G1352" s="95">
        <v>171.6</v>
      </c>
      <c r="H1352" s="9" t="s">
        <v>729</v>
      </c>
      <c r="I1352" s="9"/>
      <c r="J1352" s="9"/>
      <c r="K1352" s="9"/>
      <c r="L1352" s="95">
        <f t="shared" ref="L1352:L1353" si="400">677*E1352</f>
        <v>3037292.8</v>
      </c>
      <c r="M1352" s="95">
        <f t="shared" ref="M1352:M1353" si="401">1213*E1352</f>
        <v>5442003.1999999993</v>
      </c>
      <c r="N1352" s="95">
        <f t="shared" si="392"/>
        <v>2781568</v>
      </c>
      <c r="O1352" s="95">
        <f t="shared" ref="O1352:O1353" si="402">863*E1352</f>
        <v>3871763.1999999997</v>
      </c>
      <c r="P1352" s="95">
        <f t="shared" ref="P1352:P1353" si="403">546*E1352</f>
        <v>2449574.4</v>
      </c>
      <c r="Q1352" s="95"/>
      <c r="R1352" s="95">
        <f>2340*E1352</f>
        <v>10498176</v>
      </c>
      <c r="S1352" s="95">
        <f t="shared" ref="S1352:S1353" si="404">297*E1352</f>
        <v>1332460.7999999998</v>
      </c>
      <c r="T1352" s="95">
        <f>2771*E1352</f>
        <v>12431814.399999999</v>
      </c>
      <c r="U1352" s="95">
        <f t="shared" ref="U1352:U1353" si="405">111*E1352</f>
        <v>497990.39999999997</v>
      </c>
      <c r="V1352" s="95">
        <f t="shared" si="393"/>
        <v>157024</v>
      </c>
      <c r="W1352" s="95">
        <f t="shared" ref="W1352" si="406">(L1352+M1352+N1352+O1352+P1352+Q1352+R1352+S1352+T1352+U1352)*0.0214</f>
        <v>906132.56447999983</v>
      </c>
      <c r="X1352" s="95">
        <f t="shared" si="340"/>
        <v>43405799.764479995</v>
      </c>
      <c r="Y1352" s="9" t="s">
        <v>2660</v>
      </c>
      <c r="Z1352" s="16">
        <v>0</v>
      </c>
      <c r="AA1352" s="16">
        <v>0</v>
      </c>
      <c r="AB1352" s="16">
        <v>0</v>
      </c>
      <c r="AC1352" s="53">
        <f t="shared" si="341"/>
        <v>43405799.764479995</v>
      </c>
      <c r="AD1352" s="55"/>
    </row>
    <row r="1353" spans="1:30" s="6" customFormat="1" ht="93.75" customHeight="1" x14ac:dyDescent="0.25">
      <c r="A1353" s="51">
        <f>IF(OR(D1353=0,D1353=""),"",COUNTA($D$1156:D1353))</f>
        <v>176</v>
      </c>
      <c r="B1353" s="9" t="s">
        <v>1084</v>
      </c>
      <c r="C1353" s="11" t="s">
        <v>41</v>
      </c>
      <c r="D1353" s="16">
        <v>1972</v>
      </c>
      <c r="E1353" s="95">
        <v>3718.3</v>
      </c>
      <c r="F1353" s="95">
        <v>2698.1</v>
      </c>
      <c r="G1353" s="95">
        <v>0</v>
      </c>
      <c r="H1353" s="9" t="s">
        <v>729</v>
      </c>
      <c r="I1353" s="9"/>
      <c r="J1353" s="9"/>
      <c r="K1353" s="9"/>
      <c r="L1353" s="95">
        <f t="shared" si="400"/>
        <v>2517289.1</v>
      </c>
      <c r="M1353" s="95">
        <f t="shared" si="401"/>
        <v>4510297.9000000004</v>
      </c>
      <c r="N1353" s="95">
        <f t="shared" si="392"/>
        <v>2305346</v>
      </c>
      <c r="O1353" s="95">
        <f t="shared" si="402"/>
        <v>3208892.9000000004</v>
      </c>
      <c r="P1353" s="95">
        <f t="shared" si="403"/>
        <v>2030191.8</v>
      </c>
      <c r="Q1353" s="95"/>
      <c r="R1353" s="95"/>
      <c r="S1353" s="95">
        <f t="shared" si="404"/>
        <v>1104335.1000000001</v>
      </c>
      <c r="T1353" s="95"/>
      <c r="U1353" s="95">
        <f t="shared" si="405"/>
        <v>412731.30000000005</v>
      </c>
      <c r="V1353" s="95">
        <f t="shared" si="393"/>
        <v>130140.5</v>
      </c>
      <c r="W1353" s="95"/>
      <c r="X1353" s="95">
        <f t="shared" si="340"/>
        <v>16219224.600000001</v>
      </c>
      <c r="Y1353" s="9" t="s">
        <v>2660</v>
      </c>
      <c r="Z1353" s="16">
        <v>0</v>
      </c>
      <c r="AA1353" s="16">
        <v>0</v>
      </c>
      <c r="AB1353" s="16">
        <v>0</v>
      </c>
      <c r="AC1353" s="53">
        <f t="shared" si="341"/>
        <v>16219224.600000001</v>
      </c>
      <c r="AD1353" s="55"/>
    </row>
    <row r="1354" spans="1:30" s="6" customFormat="1" ht="93.75" customHeight="1" x14ac:dyDescent="0.25">
      <c r="A1354" s="51">
        <f>IF(OR(D1354=0,D1354=""),"",COUNTA($D$1156:D1354))</f>
        <v>177</v>
      </c>
      <c r="B1354" s="9" t="s">
        <v>2420</v>
      </c>
      <c r="C1354" s="11" t="s">
        <v>2251</v>
      </c>
      <c r="D1354" s="16">
        <v>1968</v>
      </c>
      <c r="E1354" s="95">
        <v>4381.2</v>
      </c>
      <c r="F1354" s="95">
        <v>3061.9</v>
      </c>
      <c r="G1354" s="95">
        <v>0</v>
      </c>
      <c r="H1354" s="9" t="s">
        <v>729</v>
      </c>
      <c r="I1354" s="9"/>
      <c r="J1354" s="9"/>
      <c r="K1354" s="9"/>
      <c r="L1354" s="95"/>
      <c r="M1354" s="95"/>
      <c r="N1354" s="95"/>
      <c r="O1354" s="95"/>
      <c r="P1354" s="95"/>
      <c r="Q1354" s="95"/>
      <c r="R1354" s="95"/>
      <c r="S1354" s="95"/>
      <c r="T1354" s="95">
        <f>2771*E1354</f>
        <v>12140305.199999999</v>
      </c>
      <c r="U1354" s="95"/>
      <c r="V1354" s="95"/>
      <c r="W1354" s="95"/>
      <c r="X1354" s="95">
        <f t="shared" ref="X1354:X1374" si="407">L1354+M1354+N1354+O1354+P1354+Q1354+R1354+S1354+T1354+U1354+V1354+W1354</f>
        <v>12140305.199999999</v>
      </c>
      <c r="Y1354" s="9" t="s">
        <v>2660</v>
      </c>
      <c r="Z1354" s="16">
        <v>0</v>
      </c>
      <c r="AA1354" s="16">
        <v>0</v>
      </c>
      <c r="AB1354" s="16">
        <v>0</v>
      </c>
      <c r="AC1354" s="53">
        <f t="shared" ref="AC1354:AC1374" si="408">X1354-(Z1354+AA1354+AB1354)</f>
        <v>12140305.199999999</v>
      </c>
      <c r="AD1354" s="55"/>
    </row>
    <row r="1355" spans="1:30" s="6" customFormat="1" ht="93.75" customHeight="1" x14ac:dyDescent="0.25">
      <c r="A1355" s="51">
        <f>IF(OR(D1355=0,D1355=""),"",COUNTA($D$1156:D1355))</f>
        <v>178</v>
      </c>
      <c r="B1355" s="9" t="s">
        <v>2351</v>
      </c>
      <c r="C1355" s="11" t="s">
        <v>2255</v>
      </c>
      <c r="D1355" s="16">
        <v>1949</v>
      </c>
      <c r="E1355" s="95">
        <v>2475.1</v>
      </c>
      <c r="F1355" s="95">
        <v>1001.3</v>
      </c>
      <c r="G1355" s="95">
        <v>482.3</v>
      </c>
      <c r="H1355" s="9" t="s">
        <v>725</v>
      </c>
      <c r="I1355" s="9"/>
      <c r="J1355" s="9"/>
      <c r="K1355" s="9"/>
      <c r="L1355" s="95"/>
      <c r="M1355" s="95">
        <f>3305*E1355</f>
        <v>8180205.5</v>
      </c>
      <c r="N1355" s="95"/>
      <c r="O1355" s="95">
        <f>681*E1355</f>
        <v>1685543.0999999999</v>
      </c>
      <c r="P1355" s="95">
        <f>576*E1355</f>
        <v>1425657.5999999999</v>
      </c>
      <c r="Q1355" s="95"/>
      <c r="R1355" s="95"/>
      <c r="S1355" s="95"/>
      <c r="T1355" s="95"/>
      <c r="U1355" s="95"/>
      <c r="V1355" s="95"/>
      <c r="W1355" s="95"/>
      <c r="X1355" s="95">
        <f t="shared" si="407"/>
        <v>11291406.199999999</v>
      </c>
      <c r="Y1355" s="9" t="s">
        <v>2660</v>
      </c>
      <c r="Z1355" s="16">
        <v>0</v>
      </c>
      <c r="AA1355" s="16">
        <v>0</v>
      </c>
      <c r="AB1355" s="16">
        <v>0</v>
      </c>
      <c r="AC1355" s="53">
        <f t="shared" si="408"/>
        <v>11291406.199999999</v>
      </c>
      <c r="AD1355" s="55"/>
    </row>
    <row r="1356" spans="1:30" s="6" customFormat="1" ht="93.75" customHeight="1" x14ac:dyDescent="0.25">
      <c r="A1356" s="51">
        <f>IF(OR(D1356=0,D1356=""),"",COUNTA($D$1156:D1356))</f>
        <v>179</v>
      </c>
      <c r="B1356" s="9" t="s">
        <v>2421</v>
      </c>
      <c r="C1356" s="11" t="s">
        <v>2272</v>
      </c>
      <c r="D1356" s="16">
        <v>1978</v>
      </c>
      <c r="E1356" s="95">
        <v>6681.5</v>
      </c>
      <c r="F1356" s="95">
        <v>3549.8</v>
      </c>
      <c r="G1356" s="95">
        <v>222.2</v>
      </c>
      <c r="H1356" s="9" t="s">
        <v>731</v>
      </c>
      <c r="I1356" s="9">
        <v>2</v>
      </c>
      <c r="J1356" s="9">
        <v>2</v>
      </c>
      <c r="K1356" s="9"/>
      <c r="L1356" s="95"/>
      <c r="M1356" s="95"/>
      <c r="N1356" s="95"/>
      <c r="O1356" s="95"/>
      <c r="P1356" s="95"/>
      <c r="Q1356" s="95">
        <f t="shared" ref="Q1356" si="409">4023848*J1356</f>
        <v>8047696</v>
      </c>
      <c r="R1356" s="95"/>
      <c r="S1356" s="95"/>
      <c r="T1356" s="95"/>
      <c r="U1356" s="95"/>
      <c r="V1356" s="95">
        <f t="shared" ref="V1356" si="410">48*E1356</f>
        <v>320712</v>
      </c>
      <c r="W1356" s="95"/>
      <c r="X1356" s="95">
        <f t="shared" ref="X1356:X1369" si="411">L1356+M1356+N1356+O1356+P1356+Q1356+R1356+S1356+T1356+U1356+V1356+W1356</f>
        <v>8368408</v>
      </c>
      <c r="Y1356" s="9" t="s">
        <v>2660</v>
      </c>
      <c r="Z1356" s="16">
        <v>0</v>
      </c>
      <c r="AA1356" s="16">
        <v>0</v>
      </c>
      <c r="AB1356" s="16">
        <v>0</v>
      </c>
      <c r="AC1356" s="53">
        <f t="shared" ref="AC1356:AC1369" si="412">X1356-(Z1356+AA1356+AB1356)</f>
        <v>8368408</v>
      </c>
      <c r="AD1356" s="55"/>
    </row>
    <row r="1357" spans="1:30" s="6" customFormat="1" ht="93.75" customHeight="1" x14ac:dyDescent="0.25">
      <c r="A1357" s="51">
        <f>IF(OR(D1357=0,D1357=""),"",COUNTA($D$1156:D1357))</f>
        <v>180</v>
      </c>
      <c r="B1357" s="9" t="s">
        <v>2422</v>
      </c>
      <c r="C1357" s="11" t="s">
        <v>2273</v>
      </c>
      <c r="D1357" s="16">
        <v>1978</v>
      </c>
      <c r="E1357" s="95">
        <v>5327.1</v>
      </c>
      <c r="F1357" s="95">
        <v>3703.6</v>
      </c>
      <c r="G1357" s="95">
        <v>621.1</v>
      </c>
      <c r="H1357" s="9" t="s">
        <v>732</v>
      </c>
      <c r="I1357" s="9">
        <v>2</v>
      </c>
      <c r="J1357" s="9">
        <v>2</v>
      </c>
      <c r="K1357" s="9"/>
      <c r="L1357" s="95"/>
      <c r="M1357" s="95"/>
      <c r="N1357" s="95"/>
      <c r="O1357" s="95"/>
      <c r="P1357" s="95"/>
      <c r="Q1357" s="95">
        <f t="shared" ref="Q1357:Q1369" si="413">4023848*J1357</f>
        <v>8047696</v>
      </c>
      <c r="R1357" s="95"/>
      <c r="S1357" s="95"/>
      <c r="T1357" s="95"/>
      <c r="U1357" s="95"/>
      <c r="V1357" s="95">
        <f t="shared" ref="V1357:V1369" si="414">48*E1357</f>
        <v>255700.80000000002</v>
      </c>
      <c r="W1357" s="95"/>
      <c r="X1357" s="95">
        <f t="shared" si="411"/>
        <v>8303396.7999999998</v>
      </c>
      <c r="Y1357" s="9" t="s">
        <v>2660</v>
      </c>
      <c r="Z1357" s="16">
        <v>0</v>
      </c>
      <c r="AA1357" s="16">
        <v>0</v>
      </c>
      <c r="AB1357" s="16">
        <v>0</v>
      </c>
      <c r="AC1357" s="53">
        <f t="shared" si="412"/>
        <v>8303396.7999999998</v>
      </c>
      <c r="AD1357" s="55"/>
    </row>
    <row r="1358" spans="1:30" s="6" customFormat="1" ht="93.75" customHeight="1" x14ac:dyDescent="0.25">
      <c r="A1358" s="51">
        <f>IF(OR(D1358=0,D1358=""),"",COUNTA($D$1156:D1358))</f>
        <v>181</v>
      </c>
      <c r="B1358" s="9" t="s">
        <v>2423</v>
      </c>
      <c r="C1358" s="11" t="s">
        <v>2274</v>
      </c>
      <c r="D1358" s="16">
        <v>1977</v>
      </c>
      <c r="E1358" s="95">
        <v>8108</v>
      </c>
      <c r="F1358" s="95">
        <v>4705.2</v>
      </c>
      <c r="G1358" s="95">
        <v>0</v>
      </c>
      <c r="H1358" s="9" t="s">
        <v>732</v>
      </c>
      <c r="I1358" s="9">
        <v>2</v>
      </c>
      <c r="J1358" s="9">
        <v>2</v>
      </c>
      <c r="K1358" s="9"/>
      <c r="L1358" s="95"/>
      <c r="M1358" s="95"/>
      <c r="N1358" s="95"/>
      <c r="O1358" s="95"/>
      <c r="P1358" s="95"/>
      <c r="Q1358" s="95">
        <f t="shared" si="413"/>
        <v>8047696</v>
      </c>
      <c r="R1358" s="95"/>
      <c r="S1358" s="95"/>
      <c r="T1358" s="95"/>
      <c r="U1358" s="95"/>
      <c r="V1358" s="95">
        <f t="shared" si="414"/>
        <v>389184</v>
      </c>
      <c r="W1358" s="95"/>
      <c r="X1358" s="95">
        <f t="shared" si="411"/>
        <v>8436880</v>
      </c>
      <c r="Y1358" s="9" t="s">
        <v>2660</v>
      </c>
      <c r="Z1358" s="16">
        <v>0</v>
      </c>
      <c r="AA1358" s="16">
        <v>0</v>
      </c>
      <c r="AB1358" s="16">
        <v>0</v>
      </c>
      <c r="AC1358" s="53">
        <f t="shared" si="412"/>
        <v>8436880</v>
      </c>
      <c r="AD1358" s="55"/>
    </row>
    <row r="1359" spans="1:30" s="6" customFormat="1" ht="93.75" customHeight="1" x14ac:dyDescent="0.25">
      <c r="A1359" s="51">
        <f>IF(OR(D1359=0,D1359=""),"",COUNTA($D$1156:D1359))</f>
        <v>182</v>
      </c>
      <c r="B1359" s="9" t="s">
        <v>2424</v>
      </c>
      <c r="C1359" s="11" t="s">
        <v>2275</v>
      </c>
      <c r="D1359" s="16">
        <v>1978</v>
      </c>
      <c r="E1359" s="95">
        <v>4887.3999999999996</v>
      </c>
      <c r="F1359" s="95">
        <v>1841.4</v>
      </c>
      <c r="G1359" s="95">
        <v>645.5</v>
      </c>
      <c r="H1359" s="9" t="s">
        <v>732</v>
      </c>
      <c r="I1359" s="9">
        <v>1</v>
      </c>
      <c r="J1359" s="9">
        <v>1</v>
      </c>
      <c r="K1359" s="9"/>
      <c r="L1359" s="95"/>
      <c r="M1359" s="95"/>
      <c r="N1359" s="95"/>
      <c r="O1359" s="95"/>
      <c r="P1359" s="95"/>
      <c r="Q1359" s="95">
        <f t="shared" si="413"/>
        <v>4023848</v>
      </c>
      <c r="R1359" s="95"/>
      <c r="S1359" s="95"/>
      <c r="T1359" s="95"/>
      <c r="U1359" s="95"/>
      <c r="V1359" s="95">
        <f t="shared" si="414"/>
        <v>234595.19999999998</v>
      </c>
      <c r="W1359" s="95"/>
      <c r="X1359" s="95">
        <f t="shared" si="411"/>
        <v>4258443.2</v>
      </c>
      <c r="Y1359" s="9" t="s">
        <v>2660</v>
      </c>
      <c r="Z1359" s="16">
        <v>0</v>
      </c>
      <c r="AA1359" s="16">
        <v>0</v>
      </c>
      <c r="AB1359" s="16">
        <v>0</v>
      </c>
      <c r="AC1359" s="53">
        <f t="shared" si="412"/>
        <v>4258443.2</v>
      </c>
      <c r="AD1359" s="55"/>
    </row>
    <row r="1360" spans="1:30" s="6" customFormat="1" ht="93.75" customHeight="1" x14ac:dyDescent="0.25">
      <c r="A1360" s="51">
        <f>IF(OR(D1360=0,D1360=""),"",COUNTA($D$1156:D1360))</f>
        <v>183</v>
      </c>
      <c r="B1360" s="9" t="s">
        <v>996</v>
      </c>
      <c r="C1360" s="11" t="s">
        <v>163</v>
      </c>
      <c r="D1360" s="16">
        <v>1981</v>
      </c>
      <c r="E1360" s="95">
        <v>11349.75</v>
      </c>
      <c r="F1360" s="95">
        <v>7573.28</v>
      </c>
      <c r="G1360" s="95">
        <v>1518.77</v>
      </c>
      <c r="H1360" s="9" t="s">
        <v>732</v>
      </c>
      <c r="I1360" s="9"/>
      <c r="J1360" s="9"/>
      <c r="K1360" s="9"/>
      <c r="L1360" s="95"/>
      <c r="M1360" s="95"/>
      <c r="N1360" s="95"/>
      <c r="O1360" s="95"/>
      <c r="P1360" s="95"/>
      <c r="Q1360" s="95"/>
      <c r="R1360" s="95">
        <f>1165*E1360</f>
        <v>13222458.75</v>
      </c>
      <c r="S1360" s="95"/>
      <c r="T1360" s="95"/>
      <c r="U1360" s="95"/>
      <c r="V1360" s="95"/>
      <c r="W1360" s="95"/>
      <c r="X1360" s="95">
        <f t="shared" ref="X1360:X1363" si="415">L1360+M1360+N1360+O1360+P1360+Q1360+R1360+S1360+T1360+U1360+V1360+W1360</f>
        <v>13222458.75</v>
      </c>
      <c r="Y1360" s="9" t="s">
        <v>2660</v>
      </c>
      <c r="Z1360" s="16">
        <v>0</v>
      </c>
      <c r="AA1360" s="16">
        <v>0</v>
      </c>
      <c r="AB1360" s="16">
        <v>0</v>
      </c>
      <c r="AC1360" s="53">
        <f t="shared" ref="AC1360:AC1363" si="416">X1360-(Z1360+AA1360+AB1360)</f>
        <v>13222458.75</v>
      </c>
      <c r="AD1360" s="55"/>
    </row>
    <row r="1361" spans="1:30" s="6" customFormat="1" ht="93.75" customHeight="1" x14ac:dyDescent="0.25">
      <c r="A1361" s="51">
        <f>IF(OR(D1361=0,D1361=""),"",COUNTA($D$1156:D1361))</f>
        <v>184</v>
      </c>
      <c r="B1361" s="9" t="s">
        <v>948</v>
      </c>
      <c r="C1361" s="11" t="s">
        <v>168</v>
      </c>
      <c r="D1361" s="16">
        <v>1983</v>
      </c>
      <c r="E1361" s="95">
        <v>5256.6</v>
      </c>
      <c r="F1361" s="95">
        <v>3954.5</v>
      </c>
      <c r="G1361" s="95">
        <v>0</v>
      </c>
      <c r="H1361" s="9" t="s">
        <v>735</v>
      </c>
      <c r="I1361" s="9"/>
      <c r="J1361" s="9"/>
      <c r="K1361" s="9"/>
      <c r="L1361" s="95"/>
      <c r="M1361" s="95"/>
      <c r="N1361" s="95"/>
      <c r="O1361" s="95"/>
      <c r="P1361" s="95"/>
      <c r="Q1361" s="95"/>
      <c r="R1361" s="95">
        <f>799*E1361</f>
        <v>4200023.4000000004</v>
      </c>
      <c r="S1361" s="95"/>
      <c r="T1361" s="95"/>
      <c r="U1361" s="95"/>
      <c r="V1361" s="95"/>
      <c r="W1361" s="95"/>
      <c r="X1361" s="95">
        <f t="shared" si="415"/>
        <v>4200023.4000000004</v>
      </c>
      <c r="Y1361" s="9" t="s">
        <v>2660</v>
      </c>
      <c r="Z1361" s="16">
        <v>0</v>
      </c>
      <c r="AA1361" s="16">
        <v>0</v>
      </c>
      <c r="AB1361" s="16">
        <v>0</v>
      </c>
      <c r="AC1361" s="53">
        <f t="shared" si="416"/>
        <v>4200023.4000000004</v>
      </c>
      <c r="AD1361" s="55"/>
    </row>
    <row r="1362" spans="1:30" s="6" customFormat="1" ht="93.75" customHeight="1" x14ac:dyDescent="0.25">
      <c r="A1362" s="51">
        <f>IF(OR(D1362=0,D1362=""),"",COUNTA($D$1156:D1362))</f>
        <v>185</v>
      </c>
      <c r="B1362" s="9" t="s">
        <v>2321</v>
      </c>
      <c r="C1362" s="11" t="s">
        <v>2268</v>
      </c>
      <c r="D1362" s="16">
        <v>1983</v>
      </c>
      <c r="E1362" s="95">
        <v>11869.3</v>
      </c>
      <c r="F1362" s="95">
        <v>7795.3</v>
      </c>
      <c r="G1362" s="95">
        <v>0</v>
      </c>
      <c r="H1362" s="9" t="s">
        <v>732</v>
      </c>
      <c r="I1362" s="9"/>
      <c r="J1362" s="9"/>
      <c r="K1362" s="9"/>
      <c r="L1362" s="95"/>
      <c r="M1362" s="95"/>
      <c r="N1362" s="95"/>
      <c r="O1362" s="95"/>
      <c r="P1362" s="95"/>
      <c r="Q1362" s="95"/>
      <c r="R1362" s="95">
        <f t="shared" ref="R1362:R1363" si="417">1165*E1362</f>
        <v>13827734.5</v>
      </c>
      <c r="S1362" s="95"/>
      <c r="T1362" s="95"/>
      <c r="U1362" s="95"/>
      <c r="V1362" s="95"/>
      <c r="W1362" s="95"/>
      <c r="X1362" s="95">
        <f t="shared" si="415"/>
        <v>13827734.5</v>
      </c>
      <c r="Y1362" s="9" t="s">
        <v>2660</v>
      </c>
      <c r="Z1362" s="16">
        <v>0</v>
      </c>
      <c r="AA1362" s="16">
        <v>0</v>
      </c>
      <c r="AB1362" s="16">
        <v>0</v>
      </c>
      <c r="AC1362" s="53">
        <f t="shared" si="416"/>
        <v>13827734.5</v>
      </c>
      <c r="AD1362" s="55"/>
    </row>
    <row r="1363" spans="1:30" s="6" customFormat="1" ht="93.75" customHeight="1" x14ac:dyDescent="0.25">
      <c r="A1363" s="51">
        <f>IF(OR(D1363=0,D1363=""),"",COUNTA($D$1156:D1363))</f>
        <v>186</v>
      </c>
      <c r="B1363" s="9" t="s">
        <v>2316</v>
      </c>
      <c r="C1363" s="11" t="s">
        <v>1668</v>
      </c>
      <c r="D1363" s="16">
        <v>1993</v>
      </c>
      <c r="E1363" s="95">
        <v>4913</v>
      </c>
      <c r="F1363" s="95">
        <v>3828.4</v>
      </c>
      <c r="G1363" s="95">
        <v>0</v>
      </c>
      <c r="H1363" s="9" t="s">
        <v>732</v>
      </c>
      <c r="I1363" s="9"/>
      <c r="J1363" s="9"/>
      <c r="K1363" s="9"/>
      <c r="L1363" s="95"/>
      <c r="M1363" s="95"/>
      <c r="N1363" s="95"/>
      <c r="O1363" s="95"/>
      <c r="P1363" s="95"/>
      <c r="Q1363" s="95"/>
      <c r="R1363" s="95">
        <f t="shared" si="417"/>
        <v>5723645</v>
      </c>
      <c r="S1363" s="95"/>
      <c r="T1363" s="95"/>
      <c r="U1363" s="95"/>
      <c r="V1363" s="95"/>
      <c r="W1363" s="95"/>
      <c r="X1363" s="95">
        <f t="shared" si="415"/>
        <v>5723645</v>
      </c>
      <c r="Y1363" s="9" t="s">
        <v>2660</v>
      </c>
      <c r="Z1363" s="16">
        <v>0</v>
      </c>
      <c r="AA1363" s="16">
        <v>0</v>
      </c>
      <c r="AB1363" s="16">
        <v>0</v>
      </c>
      <c r="AC1363" s="53">
        <f t="shared" si="416"/>
        <v>5723645</v>
      </c>
      <c r="AD1363" s="55"/>
    </row>
    <row r="1364" spans="1:30" s="6" customFormat="1" ht="93.75" customHeight="1" x14ac:dyDescent="0.25">
      <c r="A1364" s="51">
        <f>IF(OR(D1364=0,D1364=""),"",COUNTA($D$1156:D1364))</f>
        <v>187</v>
      </c>
      <c r="B1364" s="9" t="s">
        <v>2098</v>
      </c>
      <c r="C1364" s="11" t="s">
        <v>1918</v>
      </c>
      <c r="D1364" s="16">
        <v>1966</v>
      </c>
      <c r="E1364" s="95">
        <v>4713.8</v>
      </c>
      <c r="F1364" s="95">
        <v>3535.2</v>
      </c>
      <c r="G1364" s="95">
        <v>1178.5999999999999</v>
      </c>
      <c r="H1364" s="9" t="s">
        <v>729</v>
      </c>
      <c r="I1364" s="9"/>
      <c r="J1364" s="9"/>
      <c r="K1364" s="9"/>
      <c r="L1364" s="95"/>
      <c r="M1364" s="95"/>
      <c r="N1364" s="95"/>
      <c r="O1364" s="95"/>
      <c r="P1364" s="95"/>
      <c r="Q1364" s="95"/>
      <c r="R1364" s="95"/>
      <c r="S1364" s="95"/>
      <c r="T1364" s="95">
        <f>2771*E1364</f>
        <v>13061939.800000001</v>
      </c>
      <c r="U1364" s="95"/>
      <c r="V1364" s="95"/>
      <c r="W1364" s="95"/>
      <c r="X1364" s="95">
        <f t="shared" ref="X1364" si="418">L1364+M1364+N1364+O1364+P1364+Q1364+R1364+S1364+T1364+U1364+V1364+W1364</f>
        <v>13061939.800000001</v>
      </c>
      <c r="Y1364" s="9" t="s">
        <v>2660</v>
      </c>
      <c r="Z1364" s="16">
        <v>0</v>
      </c>
      <c r="AA1364" s="16">
        <v>0</v>
      </c>
      <c r="AB1364" s="16">
        <v>0</v>
      </c>
      <c r="AC1364" s="53">
        <f t="shared" ref="AC1364" si="419">X1364-(Z1364+AA1364+AB1364)</f>
        <v>13061939.800000001</v>
      </c>
      <c r="AD1364" s="55"/>
    </row>
    <row r="1365" spans="1:30" s="6" customFormat="1" ht="93.75" customHeight="1" x14ac:dyDescent="0.25">
      <c r="A1365" s="51">
        <f>IF(OR(D1365=0,D1365=""),"",COUNTA($D$1156:D1365))</f>
        <v>188</v>
      </c>
      <c r="B1365" s="9" t="s">
        <v>2123</v>
      </c>
      <c r="C1365" s="11" t="s">
        <v>1997</v>
      </c>
      <c r="D1365" s="16">
        <v>1990</v>
      </c>
      <c r="E1365" s="95">
        <v>7034.1</v>
      </c>
      <c r="F1365" s="95">
        <v>3455.2</v>
      </c>
      <c r="G1365" s="95">
        <v>27</v>
      </c>
      <c r="H1365" s="9" t="s">
        <v>732</v>
      </c>
      <c r="I1365" s="9"/>
      <c r="J1365" s="9"/>
      <c r="K1365" s="9"/>
      <c r="L1365" s="95"/>
      <c r="M1365" s="95"/>
      <c r="N1365" s="95"/>
      <c r="O1365" s="95"/>
      <c r="P1365" s="95"/>
      <c r="Q1365" s="95"/>
      <c r="R1365" s="95"/>
      <c r="S1365" s="95"/>
      <c r="T1365" s="95">
        <f t="shared" ref="T1365" si="420">2558*E1365</f>
        <v>17993227.800000001</v>
      </c>
      <c r="U1365" s="95"/>
      <c r="V1365" s="95"/>
      <c r="W1365" s="95"/>
      <c r="X1365" s="95">
        <f t="shared" ref="X1365" si="421">L1365+M1365+N1365+O1365+P1365+Q1365+R1365+S1365+T1365+U1365+V1365+W1365</f>
        <v>17993227.800000001</v>
      </c>
      <c r="Y1365" s="9" t="s">
        <v>2660</v>
      </c>
      <c r="Z1365" s="16">
        <v>0</v>
      </c>
      <c r="AA1365" s="16">
        <v>0</v>
      </c>
      <c r="AB1365" s="16">
        <v>0</v>
      </c>
      <c r="AC1365" s="53">
        <f t="shared" ref="AC1365" si="422">X1365-(Z1365+AA1365+AB1365)</f>
        <v>17993227.800000001</v>
      </c>
      <c r="AD1365" s="55"/>
    </row>
    <row r="1366" spans="1:30" s="6" customFormat="1" ht="93.75" customHeight="1" x14ac:dyDescent="0.25">
      <c r="A1366" s="51">
        <f>IF(OR(D1366=0,D1366=""),"",COUNTA($D$1156:D1366))</f>
        <v>189</v>
      </c>
      <c r="B1366" s="9" t="s">
        <v>1244</v>
      </c>
      <c r="C1366" s="11" t="s">
        <v>124</v>
      </c>
      <c r="D1366" s="16">
        <v>1951</v>
      </c>
      <c r="E1366" s="95">
        <v>1178.5999999999999</v>
      </c>
      <c r="F1366" s="95">
        <v>709.1</v>
      </c>
      <c r="G1366" s="95">
        <v>469.49999999999989</v>
      </c>
      <c r="H1366" s="9" t="s">
        <v>725</v>
      </c>
      <c r="I1366" s="9"/>
      <c r="J1366" s="9"/>
      <c r="K1366" s="9"/>
      <c r="L1366" s="95"/>
      <c r="M1366" s="95"/>
      <c r="N1366" s="95"/>
      <c r="O1366" s="95"/>
      <c r="P1366" s="95"/>
      <c r="Q1366" s="95"/>
      <c r="R1366" s="95"/>
      <c r="S1366" s="95"/>
      <c r="T1366" s="95">
        <f t="shared" ref="T1366" si="423">4818*E1366</f>
        <v>5678494.7999999998</v>
      </c>
      <c r="U1366" s="95"/>
      <c r="V1366" s="95"/>
      <c r="W1366" s="95"/>
      <c r="X1366" s="95">
        <f t="shared" ref="X1366" si="424">L1366+M1366+N1366+O1366+P1366+Q1366+R1366+S1366+T1366+U1366+V1366+W1366</f>
        <v>5678494.7999999998</v>
      </c>
      <c r="Y1366" s="9" t="s">
        <v>2660</v>
      </c>
      <c r="Z1366" s="16">
        <v>0</v>
      </c>
      <c r="AA1366" s="16">
        <v>0</v>
      </c>
      <c r="AB1366" s="16">
        <v>0</v>
      </c>
      <c r="AC1366" s="53">
        <f t="shared" ref="AC1366" si="425">X1366-(Z1366+AA1366+AB1366)</f>
        <v>5678494.7999999998</v>
      </c>
      <c r="AD1366" s="55"/>
    </row>
    <row r="1367" spans="1:30" s="6" customFormat="1" ht="93.75" customHeight="1" x14ac:dyDescent="0.25">
      <c r="A1367" s="51">
        <f>IF(OR(D1367=0,D1367=""),"",COUNTA($D$1156:D1367))</f>
        <v>190</v>
      </c>
      <c r="B1367" s="9" t="s">
        <v>2425</v>
      </c>
      <c r="C1367" s="11" t="s">
        <v>2276</v>
      </c>
      <c r="D1367" s="16">
        <v>1985</v>
      </c>
      <c r="E1367" s="95">
        <v>5724.4</v>
      </c>
      <c r="F1367" s="95">
        <v>3633.2</v>
      </c>
      <c r="G1367" s="95">
        <v>1825.3</v>
      </c>
      <c r="H1367" s="9" t="s">
        <v>732</v>
      </c>
      <c r="I1367" s="9">
        <v>2</v>
      </c>
      <c r="J1367" s="9">
        <v>2</v>
      </c>
      <c r="K1367" s="9"/>
      <c r="L1367" s="95"/>
      <c r="M1367" s="95"/>
      <c r="N1367" s="95"/>
      <c r="O1367" s="95"/>
      <c r="P1367" s="95"/>
      <c r="Q1367" s="95">
        <f t="shared" si="413"/>
        <v>8047696</v>
      </c>
      <c r="R1367" s="95"/>
      <c r="S1367" s="95"/>
      <c r="T1367" s="95"/>
      <c r="U1367" s="95"/>
      <c r="V1367" s="95">
        <f t="shared" si="414"/>
        <v>274771.19999999995</v>
      </c>
      <c r="W1367" s="95"/>
      <c r="X1367" s="95">
        <f t="shared" si="411"/>
        <v>8322467.2000000002</v>
      </c>
      <c r="Y1367" s="9" t="s">
        <v>2660</v>
      </c>
      <c r="Z1367" s="16">
        <v>0</v>
      </c>
      <c r="AA1367" s="16">
        <v>0</v>
      </c>
      <c r="AB1367" s="16">
        <v>0</v>
      </c>
      <c r="AC1367" s="53">
        <f t="shared" si="412"/>
        <v>8322467.2000000002</v>
      </c>
      <c r="AD1367" s="55"/>
    </row>
    <row r="1368" spans="1:30" s="6" customFormat="1" ht="93.75" customHeight="1" x14ac:dyDescent="0.25">
      <c r="A1368" s="51">
        <f>IF(OR(D1368=0,D1368=""),"",COUNTA($D$1156:D1368))</f>
        <v>191</v>
      </c>
      <c r="B1368" s="9" t="s">
        <v>2426</v>
      </c>
      <c r="C1368" s="11" t="s">
        <v>2277</v>
      </c>
      <c r="D1368" s="16">
        <v>1976</v>
      </c>
      <c r="E1368" s="95">
        <v>7651.8</v>
      </c>
      <c r="F1368" s="95">
        <v>4701.8999999999996</v>
      </c>
      <c r="G1368" s="95">
        <v>1387.9</v>
      </c>
      <c r="H1368" s="9" t="s">
        <v>734</v>
      </c>
      <c r="I1368" s="9">
        <v>2</v>
      </c>
      <c r="J1368" s="9">
        <v>2</v>
      </c>
      <c r="K1368" s="9"/>
      <c r="L1368" s="95"/>
      <c r="M1368" s="95"/>
      <c r="N1368" s="95"/>
      <c r="O1368" s="95"/>
      <c r="P1368" s="95"/>
      <c r="Q1368" s="95">
        <f t="shared" si="413"/>
        <v>8047696</v>
      </c>
      <c r="R1368" s="95"/>
      <c r="S1368" s="95"/>
      <c r="T1368" s="95"/>
      <c r="U1368" s="95"/>
      <c r="V1368" s="95">
        <f t="shared" si="414"/>
        <v>367286.4</v>
      </c>
      <c r="W1368" s="95"/>
      <c r="X1368" s="95">
        <f t="shared" si="411"/>
        <v>8414982.4000000004</v>
      </c>
      <c r="Y1368" s="9" t="s">
        <v>2660</v>
      </c>
      <c r="Z1368" s="16">
        <v>0</v>
      </c>
      <c r="AA1368" s="16">
        <v>0</v>
      </c>
      <c r="AB1368" s="16">
        <v>0</v>
      </c>
      <c r="AC1368" s="53">
        <f t="shared" si="412"/>
        <v>8414982.4000000004</v>
      </c>
      <c r="AD1368" s="55"/>
    </row>
    <row r="1369" spans="1:30" s="6" customFormat="1" ht="93.75" customHeight="1" x14ac:dyDescent="0.25">
      <c r="A1369" s="51">
        <f>IF(OR(D1369=0,D1369=""),"",COUNTA($D$1156:D1369))</f>
        <v>192</v>
      </c>
      <c r="B1369" s="9" t="s">
        <v>2427</v>
      </c>
      <c r="C1369" s="11" t="s">
        <v>2278</v>
      </c>
      <c r="D1369" s="16">
        <v>1975</v>
      </c>
      <c r="E1369" s="95">
        <v>4523.7</v>
      </c>
      <c r="F1369" s="95">
        <v>2040.2</v>
      </c>
      <c r="G1369" s="95">
        <v>64.5</v>
      </c>
      <c r="H1369" s="9" t="s">
        <v>732</v>
      </c>
      <c r="I1369" s="9">
        <v>1</v>
      </c>
      <c r="J1369" s="9">
        <v>1</v>
      </c>
      <c r="K1369" s="9"/>
      <c r="L1369" s="95"/>
      <c r="M1369" s="95"/>
      <c r="N1369" s="95"/>
      <c r="O1369" s="95"/>
      <c r="P1369" s="95"/>
      <c r="Q1369" s="95">
        <f t="shared" si="413"/>
        <v>4023848</v>
      </c>
      <c r="R1369" s="95"/>
      <c r="S1369" s="95"/>
      <c r="T1369" s="95"/>
      <c r="U1369" s="95"/>
      <c r="V1369" s="95">
        <f t="shared" si="414"/>
        <v>217137.59999999998</v>
      </c>
      <c r="W1369" s="95"/>
      <c r="X1369" s="95">
        <f t="shared" si="411"/>
        <v>4240985.5999999996</v>
      </c>
      <c r="Y1369" s="9" t="s">
        <v>2660</v>
      </c>
      <c r="Z1369" s="16">
        <v>0</v>
      </c>
      <c r="AA1369" s="16">
        <v>0</v>
      </c>
      <c r="AB1369" s="16">
        <v>0</v>
      </c>
      <c r="AC1369" s="53">
        <f t="shared" si="412"/>
        <v>4240985.5999999996</v>
      </c>
      <c r="AD1369" s="55"/>
    </row>
    <row r="1370" spans="1:30" s="6" customFormat="1" ht="93.75" customHeight="1" x14ac:dyDescent="0.25">
      <c r="A1370" s="51">
        <f>IF(OR(D1370=0,D1370=""),"",COUNTA($D$1156:D1370))</f>
        <v>193</v>
      </c>
      <c r="B1370" s="9" t="s">
        <v>2539</v>
      </c>
      <c r="C1370" s="11" t="s">
        <v>2511</v>
      </c>
      <c r="D1370" s="16">
        <v>1975</v>
      </c>
      <c r="E1370" s="95">
        <v>5241.8</v>
      </c>
      <c r="F1370" s="95">
        <v>3190.5</v>
      </c>
      <c r="G1370" s="95"/>
      <c r="H1370" s="9" t="s">
        <v>732</v>
      </c>
      <c r="I1370" s="9">
        <v>2</v>
      </c>
      <c r="J1370" s="9">
        <v>2</v>
      </c>
      <c r="K1370" s="9"/>
      <c r="L1370" s="95"/>
      <c r="M1370" s="95"/>
      <c r="N1370" s="95"/>
      <c r="O1370" s="95"/>
      <c r="P1370" s="95"/>
      <c r="Q1370" s="95">
        <f t="shared" ref="Q1370" si="426">4023848*J1370</f>
        <v>8047696</v>
      </c>
      <c r="R1370" s="95"/>
      <c r="S1370" s="95"/>
      <c r="T1370" s="95"/>
      <c r="U1370" s="95"/>
      <c r="V1370" s="95">
        <f t="shared" ref="V1370" si="427">48*E1370</f>
        <v>251606.40000000002</v>
      </c>
      <c r="W1370" s="95"/>
      <c r="X1370" s="95">
        <f t="shared" ref="X1370" si="428">L1370+M1370+N1370+O1370+P1370+Q1370+R1370+S1370+T1370+U1370+V1370+W1370</f>
        <v>8299302.4000000004</v>
      </c>
      <c r="Y1370" s="9" t="s">
        <v>2660</v>
      </c>
      <c r="Z1370" s="16">
        <v>0</v>
      </c>
      <c r="AA1370" s="16">
        <v>0</v>
      </c>
      <c r="AB1370" s="16">
        <v>0</v>
      </c>
      <c r="AC1370" s="53">
        <f t="shared" ref="AC1370" si="429">X1370-(Z1370+AA1370+AB1370)</f>
        <v>8299302.4000000004</v>
      </c>
      <c r="AD1370" s="55"/>
    </row>
    <row r="1371" spans="1:30" s="6" customFormat="1" ht="93.75" customHeight="1" x14ac:dyDescent="0.25">
      <c r="A1371" s="51">
        <f>IF(OR(D1371=0,D1371=""),"",COUNTA($D$1156:D1371))</f>
        <v>194</v>
      </c>
      <c r="B1371" s="9" t="s">
        <v>1151</v>
      </c>
      <c r="C1371" s="11" t="s">
        <v>298</v>
      </c>
      <c r="D1371" s="16">
        <v>1967</v>
      </c>
      <c r="E1371" s="95">
        <v>4894</v>
      </c>
      <c r="F1371" s="95">
        <v>3811.2</v>
      </c>
      <c r="G1371" s="95">
        <v>0</v>
      </c>
      <c r="H1371" s="9" t="s">
        <v>729</v>
      </c>
      <c r="I1371" s="9"/>
      <c r="J1371" s="9"/>
      <c r="K1371" s="9"/>
      <c r="L1371" s="95"/>
      <c r="M1371" s="95"/>
      <c r="N1371" s="95">
        <f t="shared" ref="N1371:N1373" si="430">620*E1371</f>
        <v>3034280</v>
      </c>
      <c r="O1371" s="95"/>
      <c r="P1371" s="95"/>
      <c r="Q1371" s="95"/>
      <c r="R1371" s="95"/>
      <c r="S1371" s="95"/>
      <c r="T1371" s="95"/>
      <c r="U1371" s="95"/>
      <c r="V1371" s="95">
        <f t="shared" ref="V1371:V1373" si="431">35*E1371</f>
        <v>171290</v>
      </c>
      <c r="W1371" s="95"/>
      <c r="X1371" s="95">
        <f t="shared" ref="X1371:X1373" si="432">L1371+M1371+N1371+O1371+P1371+Q1371+R1371+S1371+T1371+U1371+V1371+W1371</f>
        <v>3205570</v>
      </c>
      <c r="Y1371" s="9" t="s">
        <v>2660</v>
      </c>
      <c r="Z1371" s="16">
        <v>0</v>
      </c>
      <c r="AA1371" s="16">
        <v>0</v>
      </c>
      <c r="AB1371" s="16">
        <v>0</v>
      </c>
      <c r="AC1371" s="53">
        <f t="shared" ref="AC1371:AC1373" si="433">X1371-(Z1371+AA1371+AB1371)</f>
        <v>3205570</v>
      </c>
      <c r="AD1371" s="55"/>
    </row>
    <row r="1372" spans="1:30" s="6" customFormat="1" ht="93.75" customHeight="1" x14ac:dyDescent="0.25">
      <c r="A1372" s="51">
        <f>IF(OR(D1372=0,D1372=""),"",COUNTA($D$1156:D1372))</f>
        <v>195</v>
      </c>
      <c r="B1372" s="9" t="s">
        <v>1148</v>
      </c>
      <c r="C1372" s="11" t="s">
        <v>337</v>
      </c>
      <c r="D1372" s="16">
        <v>1968</v>
      </c>
      <c r="E1372" s="95">
        <v>4502.8</v>
      </c>
      <c r="F1372" s="95">
        <v>3521</v>
      </c>
      <c r="G1372" s="95">
        <v>0</v>
      </c>
      <c r="H1372" s="9" t="s">
        <v>729</v>
      </c>
      <c r="I1372" s="9"/>
      <c r="J1372" s="9"/>
      <c r="K1372" s="9"/>
      <c r="L1372" s="95"/>
      <c r="M1372" s="95"/>
      <c r="N1372" s="95">
        <f t="shared" si="430"/>
        <v>2791736</v>
      </c>
      <c r="O1372" s="95"/>
      <c r="P1372" s="95"/>
      <c r="Q1372" s="95"/>
      <c r="R1372" s="95"/>
      <c r="S1372" s="95"/>
      <c r="T1372" s="95"/>
      <c r="U1372" s="95"/>
      <c r="V1372" s="95">
        <f t="shared" si="431"/>
        <v>157598</v>
      </c>
      <c r="W1372" s="95"/>
      <c r="X1372" s="95">
        <f t="shared" si="432"/>
        <v>2949334</v>
      </c>
      <c r="Y1372" s="9" t="s">
        <v>2660</v>
      </c>
      <c r="Z1372" s="16">
        <v>0</v>
      </c>
      <c r="AA1372" s="16">
        <v>0</v>
      </c>
      <c r="AB1372" s="16">
        <v>0</v>
      </c>
      <c r="AC1372" s="53">
        <f t="shared" si="433"/>
        <v>2949334</v>
      </c>
      <c r="AD1372" s="55"/>
    </row>
    <row r="1373" spans="1:30" s="6" customFormat="1" ht="93.75" customHeight="1" x14ac:dyDescent="0.25">
      <c r="A1373" s="51">
        <f>IF(OR(D1373=0,D1373=""),"",COUNTA($D$1156:D1373))</f>
        <v>196</v>
      </c>
      <c r="B1373" s="9" t="s">
        <v>1121</v>
      </c>
      <c r="C1373" s="66" t="s">
        <v>444</v>
      </c>
      <c r="D1373" s="69">
        <v>1970</v>
      </c>
      <c r="E1373" s="67">
        <v>4397.3</v>
      </c>
      <c r="F1373" s="67">
        <v>2719.1</v>
      </c>
      <c r="G1373" s="67">
        <v>0</v>
      </c>
      <c r="H1373" s="9" t="s">
        <v>729</v>
      </c>
      <c r="I1373" s="9"/>
      <c r="J1373" s="9"/>
      <c r="K1373" s="9"/>
      <c r="L1373" s="95"/>
      <c r="M1373" s="95"/>
      <c r="N1373" s="95">
        <f t="shared" si="430"/>
        <v>2726326</v>
      </c>
      <c r="O1373" s="95"/>
      <c r="P1373" s="95"/>
      <c r="Q1373" s="95"/>
      <c r="R1373" s="95"/>
      <c r="S1373" s="95"/>
      <c r="T1373" s="95"/>
      <c r="U1373" s="95"/>
      <c r="V1373" s="95">
        <f t="shared" si="431"/>
        <v>153905.5</v>
      </c>
      <c r="W1373" s="95"/>
      <c r="X1373" s="95">
        <f t="shared" si="432"/>
        <v>2880231.5</v>
      </c>
      <c r="Y1373" s="9" t="s">
        <v>2660</v>
      </c>
      <c r="Z1373" s="16">
        <v>0</v>
      </c>
      <c r="AA1373" s="16">
        <v>0</v>
      </c>
      <c r="AB1373" s="16">
        <v>0</v>
      </c>
      <c r="AC1373" s="53">
        <f t="shared" si="433"/>
        <v>2880231.5</v>
      </c>
      <c r="AD1373" s="55"/>
    </row>
    <row r="1374" spans="1:30" s="6" customFormat="1" ht="93.75" customHeight="1" x14ac:dyDescent="0.25">
      <c r="A1374" s="51">
        <f>IF(OR(D1374=0,D1374=""),"",COUNTA($D$1156:D1374))</f>
        <v>197</v>
      </c>
      <c r="B1374" s="9" t="s">
        <v>2428</v>
      </c>
      <c r="C1374" s="11" t="s">
        <v>758</v>
      </c>
      <c r="D1374" s="16">
        <v>1989</v>
      </c>
      <c r="E1374" s="95">
        <v>20137</v>
      </c>
      <c r="F1374" s="95">
        <v>15708.5</v>
      </c>
      <c r="G1374" s="95">
        <v>0</v>
      </c>
      <c r="H1374" s="9" t="s">
        <v>732</v>
      </c>
      <c r="I1374" s="9"/>
      <c r="J1374" s="9"/>
      <c r="K1374" s="9"/>
      <c r="L1374" s="95"/>
      <c r="M1374" s="95"/>
      <c r="N1374" s="95">
        <f t="shared" ref="N1374:N1375" si="434">633*E1374</f>
        <v>12746721</v>
      </c>
      <c r="O1374" s="95"/>
      <c r="P1374" s="95"/>
      <c r="Q1374" s="95"/>
      <c r="R1374" s="95"/>
      <c r="S1374" s="95"/>
      <c r="T1374" s="95"/>
      <c r="U1374" s="95"/>
      <c r="V1374" s="95">
        <f t="shared" ref="V1374:V1375" si="435">34*E1374</f>
        <v>684658</v>
      </c>
      <c r="W1374" s="95"/>
      <c r="X1374" s="95">
        <f t="shared" si="407"/>
        <v>13431379</v>
      </c>
      <c r="Y1374" s="9" t="s">
        <v>2660</v>
      </c>
      <c r="Z1374" s="16">
        <v>0</v>
      </c>
      <c r="AA1374" s="16">
        <v>0</v>
      </c>
      <c r="AB1374" s="16">
        <v>0</v>
      </c>
      <c r="AC1374" s="53">
        <f t="shared" si="408"/>
        <v>13431379</v>
      </c>
      <c r="AD1374" s="55"/>
    </row>
    <row r="1375" spans="1:30" s="6" customFormat="1" ht="93.75" customHeight="1" x14ac:dyDescent="0.25">
      <c r="A1375" s="51">
        <f>IF(OR(D1375=0,D1375=""),"",COUNTA($D$1156:D1375))</f>
        <v>198</v>
      </c>
      <c r="B1375" s="9" t="s">
        <v>2429</v>
      </c>
      <c r="C1375" s="11" t="s">
        <v>161</v>
      </c>
      <c r="D1375" s="16">
        <v>1980</v>
      </c>
      <c r="E1375" s="95">
        <v>15510.5</v>
      </c>
      <c r="F1375" s="95">
        <v>11380</v>
      </c>
      <c r="G1375" s="95">
        <v>4130.5</v>
      </c>
      <c r="H1375" s="9" t="s">
        <v>732</v>
      </c>
      <c r="I1375" s="9"/>
      <c r="J1375" s="9"/>
      <c r="K1375" s="9"/>
      <c r="L1375" s="95"/>
      <c r="M1375" s="95"/>
      <c r="N1375" s="95">
        <f t="shared" si="434"/>
        <v>9818146.5</v>
      </c>
      <c r="O1375" s="95"/>
      <c r="P1375" s="95"/>
      <c r="Q1375" s="95"/>
      <c r="R1375" s="95"/>
      <c r="S1375" s="95"/>
      <c r="T1375" s="95"/>
      <c r="U1375" s="95"/>
      <c r="V1375" s="95">
        <f t="shared" si="435"/>
        <v>527357</v>
      </c>
      <c r="W1375" s="95"/>
      <c r="X1375" s="95">
        <f t="shared" ref="X1375:X1378" si="436">L1375+M1375+N1375+O1375+P1375+Q1375+R1375+S1375+T1375+U1375+V1375+W1375</f>
        <v>10345503.5</v>
      </c>
      <c r="Y1375" s="9" t="s">
        <v>2660</v>
      </c>
      <c r="Z1375" s="16">
        <v>0</v>
      </c>
      <c r="AA1375" s="16">
        <v>0</v>
      </c>
      <c r="AB1375" s="16">
        <v>0</v>
      </c>
      <c r="AC1375" s="53">
        <f t="shared" ref="AC1375:AC1378" si="437">X1375-(Z1375+AA1375+AB1375)</f>
        <v>10345503.5</v>
      </c>
      <c r="AD1375" s="55"/>
    </row>
    <row r="1376" spans="1:30" s="6" customFormat="1" ht="93.75" customHeight="1" x14ac:dyDescent="0.25">
      <c r="A1376" s="51">
        <f>IF(OR(D1376=0,D1376=""),"",COUNTA($D$1156:D1376))</f>
        <v>199</v>
      </c>
      <c r="B1376" s="9" t="s">
        <v>988</v>
      </c>
      <c r="C1376" s="11" t="s">
        <v>372</v>
      </c>
      <c r="D1376" s="16">
        <v>1969</v>
      </c>
      <c r="E1376" s="95">
        <v>3588.7</v>
      </c>
      <c r="F1376" s="95">
        <v>2720.2</v>
      </c>
      <c r="G1376" s="95">
        <v>0</v>
      </c>
      <c r="H1376" s="9" t="s">
        <v>729</v>
      </c>
      <c r="I1376" s="9"/>
      <c r="J1376" s="9"/>
      <c r="K1376" s="9"/>
      <c r="L1376" s="95"/>
      <c r="M1376" s="95"/>
      <c r="N1376" s="95">
        <f t="shared" ref="N1376:N1378" si="438">620*E1376</f>
        <v>2224994</v>
      </c>
      <c r="O1376" s="95"/>
      <c r="P1376" s="95"/>
      <c r="Q1376" s="95"/>
      <c r="R1376" s="95"/>
      <c r="S1376" s="95"/>
      <c r="T1376" s="95"/>
      <c r="U1376" s="95"/>
      <c r="V1376" s="95">
        <f t="shared" ref="V1376:V1382" si="439">35*E1376</f>
        <v>125604.5</v>
      </c>
      <c r="W1376" s="95"/>
      <c r="X1376" s="95">
        <f t="shared" si="436"/>
        <v>2350598.5</v>
      </c>
      <c r="Y1376" s="9" t="s">
        <v>2660</v>
      </c>
      <c r="Z1376" s="16">
        <v>0</v>
      </c>
      <c r="AA1376" s="16">
        <v>0</v>
      </c>
      <c r="AB1376" s="16">
        <v>0</v>
      </c>
      <c r="AC1376" s="53">
        <f t="shared" si="437"/>
        <v>2350598.5</v>
      </c>
      <c r="AD1376" s="55"/>
    </row>
    <row r="1377" spans="1:30" s="6" customFormat="1" ht="93.75" customHeight="1" x14ac:dyDescent="0.25">
      <c r="A1377" s="51">
        <f>IF(OR(D1377=0,D1377=""),"",COUNTA($D$1156:D1377))</f>
        <v>200</v>
      </c>
      <c r="B1377" s="9" t="s">
        <v>2141</v>
      </c>
      <c r="C1377" s="11" t="s">
        <v>1931</v>
      </c>
      <c r="D1377" s="16">
        <v>1967</v>
      </c>
      <c r="E1377" s="95">
        <v>4353.88</v>
      </c>
      <c r="F1377" s="95">
        <v>2727.7</v>
      </c>
      <c r="G1377" s="95">
        <v>1040.2</v>
      </c>
      <c r="H1377" s="9" t="s">
        <v>729</v>
      </c>
      <c r="I1377" s="9"/>
      <c r="J1377" s="9"/>
      <c r="K1377" s="9"/>
      <c r="L1377" s="95"/>
      <c r="M1377" s="95"/>
      <c r="N1377" s="95">
        <f t="shared" si="438"/>
        <v>2699405.6</v>
      </c>
      <c r="O1377" s="95"/>
      <c r="P1377" s="95"/>
      <c r="Q1377" s="95"/>
      <c r="R1377" s="95"/>
      <c r="S1377" s="95"/>
      <c r="T1377" s="95"/>
      <c r="U1377" s="95"/>
      <c r="V1377" s="95">
        <f t="shared" si="439"/>
        <v>152385.80000000002</v>
      </c>
      <c r="W1377" s="95"/>
      <c r="X1377" s="95">
        <f t="shared" si="436"/>
        <v>2851791.4</v>
      </c>
      <c r="Y1377" s="9" t="s">
        <v>2660</v>
      </c>
      <c r="Z1377" s="16">
        <v>0</v>
      </c>
      <c r="AA1377" s="16">
        <v>0</v>
      </c>
      <c r="AB1377" s="16">
        <v>0</v>
      </c>
      <c r="AC1377" s="53">
        <f t="shared" si="437"/>
        <v>2851791.4</v>
      </c>
      <c r="AD1377" s="55"/>
    </row>
    <row r="1378" spans="1:30" s="6" customFormat="1" ht="93.75" customHeight="1" x14ac:dyDescent="0.25">
      <c r="A1378" s="51">
        <f>IF(OR(D1378=0,D1378=""),"",COUNTA($D$1156:D1378))</f>
        <v>201</v>
      </c>
      <c r="B1378" s="9" t="s">
        <v>2142</v>
      </c>
      <c r="C1378" s="11" t="s">
        <v>1932</v>
      </c>
      <c r="D1378" s="16">
        <v>1968</v>
      </c>
      <c r="E1378" s="95">
        <v>4353.88</v>
      </c>
      <c r="F1378" s="95">
        <v>2717.8</v>
      </c>
      <c r="G1378" s="95">
        <v>880.1</v>
      </c>
      <c r="H1378" s="9" t="s">
        <v>729</v>
      </c>
      <c r="I1378" s="9"/>
      <c r="J1378" s="9"/>
      <c r="K1378" s="9"/>
      <c r="L1378" s="95"/>
      <c r="M1378" s="95"/>
      <c r="N1378" s="95">
        <f t="shared" si="438"/>
        <v>2699405.6</v>
      </c>
      <c r="O1378" s="95"/>
      <c r="P1378" s="95"/>
      <c r="Q1378" s="95"/>
      <c r="R1378" s="95"/>
      <c r="S1378" s="95"/>
      <c r="T1378" s="95"/>
      <c r="U1378" s="95"/>
      <c r="V1378" s="95">
        <f t="shared" si="439"/>
        <v>152385.80000000002</v>
      </c>
      <c r="W1378" s="95"/>
      <c r="X1378" s="95">
        <f t="shared" si="436"/>
        <v>2851791.4</v>
      </c>
      <c r="Y1378" s="9" t="s">
        <v>2660</v>
      </c>
      <c r="Z1378" s="16">
        <v>0</v>
      </c>
      <c r="AA1378" s="16">
        <v>0</v>
      </c>
      <c r="AB1378" s="16">
        <v>0</v>
      </c>
      <c r="AC1378" s="53">
        <f t="shared" si="437"/>
        <v>2851791.4</v>
      </c>
      <c r="AD1378" s="55"/>
    </row>
    <row r="1379" spans="1:30" s="6" customFormat="1" ht="93.75" customHeight="1" x14ac:dyDescent="0.25">
      <c r="A1379" s="51">
        <f>IF(OR(D1379=0,D1379=""),"",COUNTA($D$1156:D1379))</f>
        <v>202</v>
      </c>
      <c r="B1379" s="9" t="s">
        <v>2609</v>
      </c>
      <c r="C1379" s="11" t="s">
        <v>2608</v>
      </c>
      <c r="D1379" s="16">
        <v>1960</v>
      </c>
      <c r="E1379" s="95">
        <v>2606.9299999999998</v>
      </c>
      <c r="F1379" s="95">
        <v>1691.6</v>
      </c>
      <c r="G1379" s="95">
        <v>464.7</v>
      </c>
      <c r="H1379" s="9" t="s">
        <v>729</v>
      </c>
      <c r="I1379" s="9"/>
      <c r="J1379" s="9"/>
      <c r="K1379" s="9"/>
      <c r="L1379" s="95"/>
      <c r="M1379" s="95">
        <f t="shared" ref="M1379:M1382" si="440">1213*E1379</f>
        <v>3162206.09</v>
      </c>
      <c r="N1379" s="95"/>
      <c r="O1379" s="95"/>
      <c r="P1379" s="95"/>
      <c r="Q1379" s="95"/>
      <c r="R1379" s="95"/>
      <c r="S1379" s="95"/>
      <c r="T1379" s="95"/>
      <c r="U1379" s="95"/>
      <c r="V1379" s="95"/>
      <c r="W1379" s="95"/>
      <c r="X1379" s="95">
        <f t="shared" ref="X1379" si="441">L1379+M1379+N1379+O1379+P1379+Q1379+R1379+S1379+T1379+U1379+V1379+W1379</f>
        <v>3162206.09</v>
      </c>
      <c r="Y1379" s="9" t="s">
        <v>2660</v>
      </c>
      <c r="Z1379" s="16">
        <v>0</v>
      </c>
      <c r="AA1379" s="16">
        <v>0</v>
      </c>
      <c r="AB1379" s="16">
        <v>0</v>
      </c>
      <c r="AC1379" s="53">
        <f t="shared" ref="AC1379" si="442">X1379-(Z1379+AA1379+AB1379)</f>
        <v>3162206.09</v>
      </c>
      <c r="AD1379" s="55"/>
    </row>
    <row r="1380" spans="1:30" s="6" customFormat="1" ht="93.75" customHeight="1" x14ac:dyDescent="0.25">
      <c r="A1380" s="51">
        <f>IF(OR(D1380=0,D1380=""),"",COUNTA($D$1156:D1380))</f>
        <v>203</v>
      </c>
      <c r="B1380" s="9" t="s">
        <v>1085</v>
      </c>
      <c r="C1380" s="11" t="s">
        <v>42</v>
      </c>
      <c r="D1380" s="16">
        <v>1972</v>
      </c>
      <c r="E1380" s="95">
        <v>5787.7</v>
      </c>
      <c r="F1380" s="95">
        <v>4415.8</v>
      </c>
      <c r="G1380" s="95">
        <v>0</v>
      </c>
      <c r="H1380" s="9" t="s">
        <v>729</v>
      </c>
      <c r="I1380" s="95"/>
      <c r="J1380" s="95"/>
      <c r="K1380" s="9"/>
      <c r="L1380" s="95">
        <f t="shared" ref="L1380:L1382" si="443">677*E1380</f>
        <v>3918272.9</v>
      </c>
      <c r="M1380" s="95">
        <f t="shared" si="440"/>
        <v>7020480.0999999996</v>
      </c>
      <c r="N1380" s="95">
        <f t="shared" ref="N1380:N1382" si="444">620*E1380</f>
        <v>3588374</v>
      </c>
      <c r="O1380" s="95">
        <f t="shared" ref="O1380:O1382" si="445">863*E1380</f>
        <v>4994785.0999999996</v>
      </c>
      <c r="P1380" s="95">
        <f t="shared" ref="P1380:P1382" si="446">546*E1380</f>
        <v>3160084.1999999997</v>
      </c>
      <c r="Q1380" s="95"/>
      <c r="R1380" s="95"/>
      <c r="S1380" s="95">
        <f t="shared" ref="S1380:S1382" si="447">297*E1380</f>
        <v>1718946.9</v>
      </c>
      <c r="T1380" s="95"/>
      <c r="U1380" s="95">
        <f t="shared" ref="U1380:U1382" si="448">111*E1380</f>
        <v>642434.69999999995</v>
      </c>
      <c r="V1380" s="95">
        <f t="shared" si="439"/>
        <v>202569.5</v>
      </c>
      <c r="W1380" s="95"/>
      <c r="X1380" s="95">
        <f t="shared" si="340"/>
        <v>25245947.399999999</v>
      </c>
      <c r="Y1380" s="9" t="s">
        <v>2660</v>
      </c>
      <c r="Z1380" s="16">
        <v>0</v>
      </c>
      <c r="AA1380" s="16">
        <v>0</v>
      </c>
      <c r="AB1380" s="16">
        <v>0</v>
      </c>
      <c r="AC1380" s="53">
        <f t="shared" si="341"/>
        <v>25245947.399999999</v>
      </c>
      <c r="AD1380" s="55"/>
    </row>
    <row r="1381" spans="1:30" s="6" customFormat="1" ht="93.75" customHeight="1" x14ac:dyDescent="0.25">
      <c r="A1381" s="51">
        <f>IF(OR(D1381=0,D1381=""),"",COUNTA($D$1156:D1381))</f>
        <v>204</v>
      </c>
      <c r="B1381" s="9" t="s">
        <v>1092</v>
      </c>
      <c r="C1381" s="11" t="s">
        <v>547</v>
      </c>
      <c r="D1381" s="16">
        <v>1972</v>
      </c>
      <c r="E1381" s="95">
        <v>3576.9</v>
      </c>
      <c r="F1381" s="95">
        <v>2701.9</v>
      </c>
      <c r="G1381" s="95">
        <v>0</v>
      </c>
      <c r="H1381" s="9" t="s">
        <v>729</v>
      </c>
      <c r="I1381" s="9"/>
      <c r="J1381" s="9"/>
      <c r="K1381" s="9"/>
      <c r="L1381" s="95">
        <f t="shared" si="443"/>
        <v>2421561.3000000003</v>
      </c>
      <c r="M1381" s="95">
        <f t="shared" si="440"/>
        <v>4338779.7</v>
      </c>
      <c r="N1381" s="95">
        <f t="shared" si="444"/>
        <v>2217678</v>
      </c>
      <c r="O1381" s="95">
        <f t="shared" si="445"/>
        <v>3086864.7</v>
      </c>
      <c r="P1381" s="95">
        <f t="shared" si="446"/>
        <v>1952987.4000000001</v>
      </c>
      <c r="Q1381" s="95"/>
      <c r="R1381" s="95">
        <f t="shared" ref="R1381:R1382" si="449">2340*E1381</f>
        <v>8369946</v>
      </c>
      <c r="S1381" s="95">
        <f t="shared" si="447"/>
        <v>1062339.3</v>
      </c>
      <c r="T1381" s="95">
        <f>2771*E1381</f>
        <v>9911589.9000000004</v>
      </c>
      <c r="U1381" s="95">
        <f t="shared" si="448"/>
        <v>397035.9</v>
      </c>
      <c r="V1381" s="95">
        <f t="shared" si="439"/>
        <v>125191.5</v>
      </c>
      <c r="W1381" s="95">
        <f t="shared" ref="W1381" si="450">(L1381+M1381+N1381+O1381+P1381+Q1381+R1381+S1381+T1381+U1381)*0.0214</f>
        <v>722437.93908000004</v>
      </c>
      <c r="X1381" s="95">
        <f t="shared" si="340"/>
        <v>34606411.639080003</v>
      </c>
      <c r="Y1381" s="9" t="s">
        <v>2660</v>
      </c>
      <c r="Z1381" s="16">
        <v>0</v>
      </c>
      <c r="AA1381" s="16">
        <v>0</v>
      </c>
      <c r="AB1381" s="16">
        <v>0</v>
      </c>
      <c r="AC1381" s="53">
        <f t="shared" si="341"/>
        <v>34606411.639080003</v>
      </c>
      <c r="AD1381" s="55"/>
    </row>
    <row r="1382" spans="1:30" s="6" customFormat="1" ht="93.75" customHeight="1" x14ac:dyDescent="0.25">
      <c r="A1382" s="51">
        <f>IF(OR(D1382=0,D1382=""),"",COUNTA($D$1156:D1382))</f>
        <v>205</v>
      </c>
      <c r="B1382" s="9" t="s">
        <v>1095</v>
      </c>
      <c r="C1382" s="11" t="s">
        <v>43</v>
      </c>
      <c r="D1382" s="16">
        <v>1972</v>
      </c>
      <c r="E1382" s="95">
        <v>5690.3</v>
      </c>
      <c r="F1382" s="95">
        <v>4367.1000000000004</v>
      </c>
      <c r="G1382" s="95">
        <v>1323.2</v>
      </c>
      <c r="H1382" s="9" t="s">
        <v>729</v>
      </c>
      <c r="I1382" s="9"/>
      <c r="J1382" s="9"/>
      <c r="K1382" s="9"/>
      <c r="L1382" s="95">
        <f t="shared" si="443"/>
        <v>3852333.1</v>
      </c>
      <c r="M1382" s="95">
        <f t="shared" si="440"/>
        <v>6902333.9000000004</v>
      </c>
      <c r="N1382" s="95">
        <f t="shared" si="444"/>
        <v>3527986</v>
      </c>
      <c r="O1382" s="95">
        <f t="shared" si="445"/>
        <v>4910728.9000000004</v>
      </c>
      <c r="P1382" s="95">
        <f t="shared" si="446"/>
        <v>3106903.8000000003</v>
      </c>
      <c r="Q1382" s="95"/>
      <c r="R1382" s="95">
        <f t="shared" si="449"/>
        <v>13315302</v>
      </c>
      <c r="S1382" s="95">
        <f t="shared" si="447"/>
        <v>1690019.1</v>
      </c>
      <c r="T1382" s="95"/>
      <c r="U1382" s="95">
        <f t="shared" si="448"/>
        <v>631623.30000000005</v>
      </c>
      <c r="V1382" s="95">
        <f t="shared" si="439"/>
        <v>199160.5</v>
      </c>
      <c r="W1382" s="95"/>
      <c r="X1382" s="95">
        <f t="shared" si="340"/>
        <v>38136390.600000001</v>
      </c>
      <c r="Y1382" s="9" t="s">
        <v>2660</v>
      </c>
      <c r="Z1382" s="16">
        <v>0</v>
      </c>
      <c r="AA1382" s="16">
        <v>0</v>
      </c>
      <c r="AB1382" s="16">
        <v>0</v>
      </c>
      <c r="AC1382" s="53">
        <f t="shared" si="341"/>
        <v>38136390.600000001</v>
      </c>
      <c r="AD1382" s="55"/>
    </row>
    <row r="1383" spans="1:30" s="6" customFormat="1" ht="93.75" customHeight="1" x14ac:dyDescent="0.25">
      <c r="A1383" s="51">
        <f>IF(OR(D1383=0,D1383=""),"",COUNTA($D$1156:D1383))</f>
        <v>206</v>
      </c>
      <c r="B1383" s="9" t="s">
        <v>1126</v>
      </c>
      <c r="C1383" s="11" t="s">
        <v>73</v>
      </c>
      <c r="D1383" s="16">
        <v>1972</v>
      </c>
      <c r="E1383" s="95">
        <v>13027.1</v>
      </c>
      <c r="F1383" s="95">
        <v>8366.7000000000007</v>
      </c>
      <c r="G1383" s="95">
        <v>3156.4</v>
      </c>
      <c r="H1383" s="9" t="s">
        <v>732</v>
      </c>
      <c r="I1383" s="9"/>
      <c r="J1383" s="9"/>
      <c r="K1383" s="9"/>
      <c r="L1383" s="95">
        <f t="shared" ref="L1383" si="451">432*E1383</f>
        <v>5627707.2000000002</v>
      </c>
      <c r="M1383" s="95">
        <f t="shared" ref="M1383" si="452">1097*E1383</f>
        <v>14290728.700000001</v>
      </c>
      <c r="N1383" s="95">
        <f t="shared" ref="N1383" si="453">633*E1383</f>
        <v>8246154.2999999998</v>
      </c>
      <c r="O1383" s="95">
        <f t="shared" ref="O1383" si="454">398*E1383</f>
        <v>5184785.8</v>
      </c>
      <c r="P1383" s="95">
        <f t="shared" ref="P1383" si="455">670*E1383</f>
        <v>8728157</v>
      </c>
      <c r="Q1383" s="95"/>
      <c r="R1383" s="95">
        <f>1165*E1383</f>
        <v>15176571.5</v>
      </c>
      <c r="S1383" s="95">
        <f t="shared" ref="S1383" si="456">100*E1383</f>
        <v>1302710</v>
      </c>
      <c r="T1383" s="95">
        <f t="shared" ref="T1383:T1385" si="457">2558*E1383</f>
        <v>33323321.800000001</v>
      </c>
      <c r="U1383" s="95">
        <f t="shared" ref="U1383:U1384" si="458">80*E1383</f>
        <v>1042168</v>
      </c>
      <c r="V1383" s="95">
        <f>34*E1383</f>
        <v>442921.4</v>
      </c>
      <c r="W1383" s="95">
        <f>(L1383+M1383+N1383+O1383+P1383+Q1383+R1383+S1383+T1383+U1383)*0.0214</f>
        <v>1988537.3120199998</v>
      </c>
      <c r="X1383" s="95">
        <f t="shared" si="340"/>
        <v>95353763.012020007</v>
      </c>
      <c r="Y1383" s="9" t="s">
        <v>2660</v>
      </c>
      <c r="Z1383" s="16">
        <v>0</v>
      </c>
      <c r="AA1383" s="16">
        <v>0</v>
      </c>
      <c r="AB1383" s="16">
        <v>0</v>
      </c>
      <c r="AC1383" s="53">
        <f t="shared" si="341"/>
        <v>95353763.012020007</v>
      </c>
      <c r="AD1383" s="55"/>
    </row>
    <row r="1384" spans="1:30" s="6" customFormat="1" ht="93.75" customHeight="1" x14ac:dyDescent="0.25">
      <c r="A1384" s="51">
        <f>IF(OR(D1384=0,D1384=""),"",COUNTA($D$1156:D1384))</f>
        <v>207</v>
      </c>
      <c r="B1384" s="9" t="s">
        <v>2140</v>
      </c>
      <c r="C1384" s="11" t="s">
        <v>1901</v>
      </c>
      <c r="D1384" s="16">
        <v>1987</v>
      </c>
      <c r="E1384" s="95">
        <v>5554.3</v>
      </c>
      <c r="F1384" s="95">
        <v>3848.4</v>
      </c>
      <c r="G1384" s="95">
        <v>0</v>
      </c>
      <c r="H1384" s="9" t="s">
        <v>732</v>
      </c>
      <c r="I1384" s="9"/>
      <c r="J1384" s="9"/>
      <c r="K1384" s="9"/>
      <c r="L1384" s="95"/>
      <c r="M1384" s="95"/>
      <c r="N1384" s="95"/>
      <c r="O1384" s="95"/>
      <c r="P1384" s="95"/>
      <c r="Q1384" s="95"/>
      <c r="R1384" s="95"/>
      <c r="S1384" s="95"/>
      <c r="T1384" s="95">
        <f t="shared" si="457"/>
        <v>14207899.4</v>
      </c>
      <c r="U1384" s="95">
        <f t="shared" si="458"/>
        <v>444344</v>
      </c>
      <c r="V1384" s="95"/>
      <c r="W1384" s="95"/>
      <c r="X1384" s="95">
        <f t="shared" si="340"/>
        <v>14652243.4</v>
      </c>
      <c r="Y1384" s="9" t="s">
        <v>2660</v>
      </c>
      <c r="Z1384" s="16">
        <v>0</v>
      </c>
      <c r="AA1384" s="16">
        <v>0</v>
      </c>
      <c r="AB1384" s="16">
        <v>0</v>
      </c>
      <c r="AC1384" s="53">
        <f t="shared" ref="AC1384:AC1386" si="459">X1384-(Z1384+AA1384+AB1384)</f>
        <v>14652243.4</v>
      </c>
      <c r="AD1384" s="55"/>
    </row>
    <row r="1385" spans="1:30" s="6" customFormat="1" ht="93.75" customHeight="1" x14ac:dyDescent="0.25">
      <c r="A1385" s="51">
        <f>IF(OR(D1385=0,D1385=""),"",COUNTA($D$1156:D1385))</f>
        <v>208</v>
      </c>
      <c r="B1385" s="9" t="s">
        <v>2117</v>
      </c>
      <c r="C1385" s="11" t="s">
        <v>1992</v>
      </c>
      <c r="D1385" s="16">
        <v>1981</v>
      </c>
      <c r="E1385" s="95">
        <v>4750.41</v>
      </c>
      <c r="F1385" s="95">
        <v>3185.81</v>
      </c>
      <c r="G1385" s="95">
        <v>26.4</v>
      </c>
      <c r="H1385" s="9" t="s">
        <v>732</v>
      </c>
      <c r="I1385" s="9"/>
      <c r="J1385" s="9"/>
      <c r="K1385" s="9"/>
      <c r="L1385" s="95"/>
      <c r="M1385" s="95"/>
      <c r="N1385" s="95"/>
      <c r="O1385" s="95"/>
      <c r="P1385" s="95"/>
      <c r="Q1385" s="95"/>
      <c r="R1385" s="95"/>
      <c r="S1385" s="95"/>
      <c r="T1385" s="95">
        <f t="shared" si="457"/>
        <v>12151548.779999999</v>
      </c>
      <c r="U1385" s="95"/>
      <c r="V1385" s="95"/>
      <c r="W1385" s="95"/>
      <c r="X1385" s="95">
        <f t="shared" si="340"/>
        <v>12151548.779999999</v>
      </c>
      <c r="Y1385" s="9" t="s">
        <v>2660</v>
      </c>
      <c r="Z1385" s="16">
        <v>0</v>
      </c>
      <c r="AA1385" s="16">
        <v>0</v>
      </c>
      <c r="AB1385" s="16">
        <v>0</v>
      </c>
      <c r="AC1385" s="53">
        <f t="shared" si="459"/>
        <v>12151548.779999999</v>
      </c>
      <c r="AD1385" s="55"/>
    </row>
    <row r="1386" spans="1:30" s="6" customFormat="1" ht="93.75" customHeight="1" x14ac:dyDescent="0.25">
      <c r="A1386" s="51">
        <f>IF(OR(D1386=0,D1386=""),"",COUNTA($D$1156:D1386))</f>
        <v>209</v>
      </c>
      <c r="B1386" s="9" t="s">
        <v>2128</v>
      </c>
      <c r="C1386" s="11" t="s">
        <v>2002</v>
      </c>
      <c r="D1386" s="16">
        <v>1968</v>
      </c>
      <c r="E1386" s="95">
        <v>4394.3</v>
      </c>
      <c r="F1386" s="95">
        <v>3249.1</v>
      </c>
      <c r="G1386" s="95">
        <v>107.1</v>
      </c>
      <c r="H1386" s="9" t="s">
        <v>729</v>
      </c>
      <c r="I1386" s="9"/>
      <c r="J1386" s="9"/>
      <c r="K1386" s="9"/>
      <c r="L1386" s="95"/>
      <c r="M1386" s="95"/>
      <c r="N1386" s="95"/>
      <c r="O1386" s="95"/>
      <c r="P1386" s="95"/>
      <c r="Q1386" s="95"/>
      <c r="R1386" s="95"/>
      <c r="S1386" s="95">
        <f t="shared" ref="S1386:S1391" si="460">297*E1386</f>
        <v>1305107.1000000001</v>
      </c>
      <c r="T1386" s="95"/>
      <c r="U1386" s="95"/>
      <c r="V1386" s="95"/>
      <c r="W1386" s="95"/>
      <c r="X1386" s="95">
        <f t="shared" si="340"/>
        <v>1305107.1000000001</v>
      </c>
      <c r="Y1386" s="9" t="s">
        <v>2660</v>
      </c>
      <c r="Z1386" s="16">
        <v>0</v>
      </c>
      <c r="AA1386" s="16">
        <v>0</v>
      </c>
      <c r="AB1386" s="16">
        <v>0</v>
      </c>
      <c r="AC1386" s="53">
        <f t="shared" si="459"/>
        <v>1305107.1000000001</v>
      </c>
      <c r="AD1386" s="55"/>
    </row>
    <row r="1387" spans="1:30" s="6" customFormat="1" ht="93.75" customHeight="1" x14ac:dyDescent="0.25">
      <c r="A1387" s="51">
        <f>IF(OR(D1387=0,D1387=""),"",COUNTA($D$1156:D1387))</f>
        <v>210</v>
      </c>
      <c r="B1387" s="9" t="s">
        <v>1130</v>
      </c>
      <c r="C1387" s="11" t="s">
        <v>45</v>
      </c>
      <c r="D1387" s="16">
        <v>1972</v>
      </c>
      <c r="E1387" s="95">
        <v>5041.8999999999996</v>
      </c>
      <c r="F1387" s="95">
        <v>3332.2</v>
      </c>
      <c r="G1387" s="95">
        <v>0</v>
      </c>
      <c r="H1387" s="9" t="s">
        <v>729</v>
      </c>
      <c r="I1387" s="9"/>
      <c r="J1387" s="9"/>
      <c r="K1387" s="9"/>
      <c r="L1387" s="95">
        <f t="shared" ref="L1387:L1393" si="461">677*E1387</f>
        <v>3413366.3</v>
      </c>
      <c r="M1387" s="95">
        <f t="shared" ref="M1387:M1393" si="462">1213*E1387</f>
        <v>6115824.6999999993</v>
      </c>
      <c r="N1387" s="95">
        <f>620*E1387</f>
        <v>3125978</v>
      </c>
      <c r="O1387" s="95">
        <f t="shared" ref="O1387:O1393" si="463">863*E1387</f>
        <v>4351159.6999999993</v>
      </c>
      <c r="P1387" s="95">
        <f t="shared" ref="P1387:P1393" si="464">546*E1387</f>
        <v>2752877.4</v>
      </c>
      <c r="Q1387" s="95"/>
      <c r="R1387" s="95"/>
      <c r="S1387" s="95">
        <f t="shared" si="460"/>
        <v>1497444.2999999998</v>
      </c>
      <c r="T1387" s="95"/>
      <c r="U1387" s="95">
        <f t="shared" ref="U1387:U1393" si="465">111*E1387</f>
        <v>559650.89999999991</v>
      </c>
      <c r="V1387" s="95">
        <f>35*E1387</f>
        <v>176466.5</v>
      </c>
      <c r="W1387" s="95"/>
      <c r="X1387" s="95">
        <f t="shared" si="340"/>
        <v>21992767.799999997</v>
      </c>
      <c r="Y1387" s="9" t="s">
        <v>2660</v>
      </c>
      <c r="Z1387" s="16">
        <v>0</v>
      </c>
      <c r="AA1387" s="16">
        <v>0</v>
      </c>
      <c r="AB1387" s="16">
        <v>0</v>
      </c>
      <c r="AC1387" s="53">
        <f t="shared" si="341"/>
        <v>21992767.799999997</v>
      </c>
      <c r="AD1387" s="55"/>
    </row>
    <row r="1388" spans="1:30" s="6" customFormat="1" ht="93.75" customHeight="1" x14ac:dyDescent="0.25">
      <c r="A1388" s="51">
        <f>IF(OR(D1388=0,D1388=""),"",COUNTA($D$1156:D1388))</f>
        <v>211</v>
      </c>
      <c r="B1388" s="9" t="s">
        <v>1153</v>
      </c>
      <c r="C1388" s="11" t="s">
        <v>548</v>
      </c>
      <c r="D1388" s="16">
        <v>1972</v>
      </c>
      <c r="E1388" s="95">
        <v>8754.1</v>
      </c>
      <c r="F1388" s="95">
        <v>5936.9</v>
      </c>
      <c r="G1388" s="95">
        <v>0</v>
      </c>
      <c r="H1388" s="9" t="s">
        <v>729</v>
      </c>
      <c r="I1388" s="9"/>
      <c r="J1388" s="9"/>
      <c r="K1388" s="9"/>
      <c r="L1388" s="95">
        <f t="shared" si="461"/>
        <v>5926525.7000000002</v>
      </c>
      <c r="M1388" s="95">
        <f t="shared" si="462"/>
        <v>10618723.300000001</v>
      </c>
      <c r="N1388" s="95"/>
      <c r="O1388" s="95">
        <f t="shared" si="463"/>
        <v>7554788.3000000007</v>
      </c>
      <c r="P1388" s="95">
        <f t="shared" si="464"/>
        <v>4779738.6000000006</v>
      </c>
      <c r="Q1388" s="95"/>
      <c r="R1388" s="95">
        <f t="shared" ref="R1388:R1389" si="466">2340*E1388</f>
        <v>20484594</v>
      </c>
      <c r="S1388" s="95">
        <f t="shared" si="460"/>
        <v>2599967.7000000002</v>
      </c>
      <c r="T1388" s="95">
        <f t="shared" ref="T1388:T1393" si="467">2771*E1388</f>
        <v>24257611.100000001</v>
      </c>
      <c r="U1388" s="95">
        <f t="shared" si="465"/>
        <v>971705.10000000009</v>
      </c>
      <c r="V1388" s="95"/>
      <c r="W1388" s="95">
        <f t="shared" ref="W1388:W1393" si="468">(L1388+M1388+N1388+O1388+P1388+Q1388+R1388+S1388+T1388+U1388)*0.0214</f>
        <v>1651944.1913200002</v>
      </c>
      <c r="X1388" s="95">
        <f t="shared" si="340"/>
        <v>78845597.991320014</v>
      </c>
      <c r="Y1388" s="9" t="s">
        <v>2660</v>
      </c>
      <c r="Z1388" s="16">
        <v>0</v>
      </c>
      <c r="AA1388" s="16">
        <v>0</v>
      </c>
      <c r="AB1388" s="16">
        <v>0</v>
      </c>
      <c r="AC1388" s="53">
        <f t="shared" si="341"/>
        <v>78845597.991320014</v>
      </c>
      <c r="AD1388" s="55"/>
    </row>
    <row r="1389" spans="1:30" s="6" customFormat="1" ht="93.75" customHeight="1" x14ac:dyDescent="0.25">
      <c r="A1389" s="51">
        <f>IF(OR(D1389=0,D1389=""),"",COUNTA($D$1156:D1389))</f>
        <v>212</v>
      </c>
      <c r="B1389" s="9" t="s">
        <v>1156</v>
      </c>
      <c r="C1389" s="11" t="s">
        <v>549</v>
      </c>
      <c r="D1389" s="16">
        <v>1972</v>
      </c>
      <c r="E1389" s="95">
        <v>5725</v>
      </c>
      <c r="F1389" s="95">
        <v>4354.8999999999996</v>
      </c>
      <c r="G1389" s="95">
        <v>0</v>
      </c>
      <c r="H1389" s="9" t="s">
        <v>729</v>
      </c>
      <c r="I1389" s="9"/>
      <c r="J1389" s="9"/>
      <c r="K1389" s="9"/>
      <c r="L1389" s="95">
        <f t="shared" si="461"/>
        <v>3875825</v>
      </c>
      <c r="M1389" s="95">
        <f t="shared" si="462"/>
        <v>6944425</v>
      </c>
      <c r="N1389" s="95">
        <f t="shared" ref="N1389:N1393" si="469">620*E1389</f>
        <v>3549500</v>
      </c>
      <c r="O1389" s="95">
        <f t="shared" si="463"/>
        <v>4940675</v>
      </c>
      <c r="P1389" s="95">
        <f t="shared" si="464"/>
        <v>3125850</v>
      </c>
      <c r="Q1389" s="95"/>
      <c r="R1389" s="95">
        <f t="shared" si="466"/>
        <v>13396500</v>
      </c>
      <c r="S1389" s="95">
        <f t="shared" si="460"/>
        <v>1700325</v>
      </c>
      <c r="T1389" s="95">
        <f t="shared" si="467"/>
        <v>15863975</v>
      </c>
      <c r="U1389" s="95">
        <f t="shared" si="465"/>
        <v>635475</v>
      </c>
      <c r="V1389" s="95">
        <f t="shared" ref="V1389:V1393" si="470">35*E1389</f>
        <v>200375</v>
      </c>
      <c r="W1389" s="95">
        <f t="shared" si="468"/>
        <v>1156296.5699999998</v>
      </c>
      <c r="X1389" s="95">
        <f t="shared" si="340"/>
        <v>55389221.57</v>
      </c>
      <c r="Y1389" s="9" t="s">
        <v>2660</v>
      </c>
      <c r="Z1389" s="16">
        <v>0</v>
      </c>
      <c r="AA1389" s="16">
        <v>0</v>
      </c>
      <c r="AB1389" s="16">
        <v>0</v>
      </c>
      <c r="AC1389" s="53">
        <f t="shared" si="341"/>
        <v>55389221.57</v>
      </c>
      <c r="AD1389" s="55"/>
    </row>
    <row r="1390" spans="1:30" s="6" customFormat="1" ht="93.75" customHeight="1" x14ac:dyDescent="0.25">
      <c r="A1390" s="51">
        <f>IF(OR(D1390=0,D1390=""),"",COUNTA($D$1156:D1390))</f>
        <v>213</v>
      </c>
      <c r="B1390" s="9" t="s">
        <v>1157</v>
      </c>
      <c r="C1390" s="11" t="s">
        <v>550</v>
      </c>
      <c r="D1390" s="16">
        <v>1972</v>
      </c>
      <c r="E1390" s="95">
        <v>3533.9</v>
      </c>
      <c r="F1390" s="95">
        <v>2703.3</v>
      </c>
      <c r="G1390" s="95">
        <v>0</v>
      </c>
      <c r="H1390" s="9" t="s">
        <v>729</v>
      </c>
      <c r="I1390" s="9"/>
      <c r="J1390" s="9"/>
      <c r="K1390" s="9"/>
      <c r="L1390" s="95">
        <f t="shared" si="461"/>
        <v>2392450.3000000003</v>
      </c>
      <c r="M1390" s="95">
        <f t="shared" si="462"/>
        <v>4286620.7</v>
      </c>
      <c r="N1390" s="95">
        <f t="shared" si="469"/>
        <v>2191018</v>
      </c>
      <c r="O1390" s="95">
        <f t="shared" si="463"/>
        <v>3049755.7</v>
      </c>
      <c r="P1390" s="95">
        <f t="shared" si="464"/>
        <v>1929509.4000000001</v>
      </c>
      <c r="Q1390" s="95"/>
      <c r="R1390" s="95"/>
      <c r="S1390" s="95">
        <f t="shared" si="460"/>
        <v>1049568.3</v>
      </c>
      <c r="T1390" s="95">
        <f t="shared" si="467"/>
        <v>9792436.9000000004</v>
      </c>
      <c r="U1390" s="95">
        <f t="shared" si="465"/>
        <v>392262.9</v>
      </c>
      <c r="V1390" s="95">
        <f t="shared" si="470"/>
        <v>123686.5</v>
      </c>
      <c r="W1390" s="95">
        <f t="shared" si="468"/>
        <v>536789.51507999992</v>
      </c>
      <c r="X1390" s="95">
        <f t="shared" si="340"/>
        <v>25744098.21508</v>
      </c>
      <c r="Y1390" s="9" t="s">
        <v>2660</v>
      </c>
      <c r="Z1390" s="16">
        <v>0</v>
      </c>
      <c r="AA1390" s="16">
        <v>0</v>
      </c>
      <c r="AB1390" s="16">
        <v>0</v>
      </c>
      <c r="AC1390" s="53">
        <f t="shared" si="341"/>
        <v>25744098.21508</v>
      </c>
      <c r="AD1390" s="55"/>
    </row>
    <row r="1391" spans="1:30" s="6" customFormat="1" ht="93.75" customHeight="1" x14ac:dyDescent="0.25">
      <c r="A1391" s="51">
        <f>IF(OR(D1391=0,D1391=""),"",COUNTA($D$1156:D1391))</f>
        <v>214</v>
      </c>
      <c r="B1391" s="9" t="s">
        <v>1159</v>
      </c>
      <c r="C1391" s="11" t="s">
        <v>551</v>
      </c>
      <c r="D1391" s="16">
        <v>1972</v>
      </c>
      <c r="E1391" s="95">
        <v>4895.3999999999996</v>
      </c>
      <c r="F1391" s="95">
        <v>4346.6000000000004</v>
      </c>
      <c r="G1391" s="95">
        <v>0</v>
      </c>
      <c r="H1391" s="9" t="s">
        <v>729</v>
      </c>
      <c r="I1391" s="9"/>
      <c r="J1391" s="9"/>
      <c r="K1391" s="9"/>
      <c r="L1391" s="95">
        <f t="shared" si="461"/>
        <v>3314185.8</v>
      </c>
      <c r="M1391" s="95">
        <f t="shared" si="462"/>
        <v>5938120.1999999993</v>
      </c>
      <c r="N1391" s="95">
        <f t="shared" si="469"/>
        <v>3035148</v>
      </c>
      <c r="O1391" s="95">
        <f t="shared" si="463"/>
        <v>4224730.1999999993</v>
      </c>
      <c r="P1391" s="95">
        <f t="shared" si="464"/>
        <v>2672888.4</v>
      </c>
      <c r="Q1391" s="95"/>
      <c r="R1391" s="95">
        <f t="shared" ref="R1391:R1393" si="471">2340*E1391</f>
        <v>11455236</v>
      </c>
      <c r="S1391" s="95">
        <f t="shared" si="460"/>
        <v>1453933.7999999998</v>
      </c>
      <c r="T1391" s="95">
        <f t="shared" si="467"/>
        <v>13565153.399999999</v>
      </c>
      <c r="U1391" s="95">
        <f t="shared" si="465"/>
        <v>543389.39999999991</v>
      </c>
      <c r="V1391" s="95">
        <f t="shared" si="470"/>
        <v>171339</v>
      </c>
      <c r="W1391" s="95">
        <f t="shared" si="468"/>
        <v>988739.60327999981</v>
      </c>
      <c r="X1391" s="95">
        <f t="shared" si="340"/>
        <v>47362863.803279996</v>
      </c>
      <c r="Y1391" s="9" t="s">
        <v>2660</v>
      </c>
      <c r="Z1391" s="16">
        <v>0</v>
      </c>
      <c r="AA1391" s="16">
        <v>0</v>
      </c>
      <c r="AB1391" s="16">
        <v>0</v>
      </c>
      <c r="AC1391" s="53">
        <f t="shared" si="341"/>
        <v>47362863.803279996</v>
      </c>
      <c r="AD1391" s="55"/>
    </row>
    <row r="1392" spans="1:30" s="6" customFormat="1" ht="93.75" customHeight="1" x14ac:dyDescent="0.25">
      <c r="A1392" s="51">
        <f>IF(OR(D1392=0,D1392=""),"",COUNTA($D$1156:D1392))</f>
        <v>215</v>
      </c>
      <c r="B1392" s="9" t="s">
        <v>1180</v>
      </c>
      <c r="C1392" s="11" t="s">
        <v>552</v>
      </c>
      <c r="D1392" s="16">
        <v>1972</v>
      </c>
      <c r="E1392" s="95">
        <v>5735.8</v>
      </c>
      <c r="F1392" s="95">
        <v>4381.3</v>
      </c>
      <c r="G1392" s="95">
        <v>0</v>
      </c>
      <c r="H1392" s="9" t="s">
        <v>729</v>
      </c>
      <c r="I1392" s="9"/>
      <c r="J1392" s="9"/>
      <c r="K1392" s="9"/>
      <c r="L1392" s="95">
        <f t="shared" si="461"/>
        <v>3883136.6</v>
      </c>
      <c r="M1392" s="95">
        <f t="shared" si="462"/>
        <v>6957525.4000000004</v>
      </c>
      <c r="N1392" s="95">
        <f t="shared" si="469"/>
        <v>3556196</v>
      </c>
      <c r="O1392" s="95">
        <f t="shared" si="463"/>
        <v>4949995.4000000004</v>
      </c>
      <c r="P1392" s="95">
        <f t="shared" si="464"/>
        <v>3131746.8000000003</v>
      </c>
      <c r="Q1392" s="95"/>
      <c r="R1392" s="95">
        <f t="shared" si="471"/>
        <v>13421772</v>
      </c>
      <c r="S1392" s="95"/>
      <c r="T1392" s="95">
        <f t="shared" si="467"/>
        <v>15893901.800000001</v>
      </c>
      <c r="U1392" s="95">
        <f t="shared" si="465"/>
        <v>636673.80000000005</v>
      </c>
      <c r="V1392" s="95">
        <f t="shared" si="470"/>
        <v>200753</v>
      </c>
      <c r="W1392" s="95">
        <f t="shared" si="468"/>
        <v>1122022.2829199999</v>
      </c>
      <c r="X1392" s="95">
        <f t="shared" si="340"/>
        <v>53753723.08292</v>
      </c>
      <c r="Y1392" s="9" t="s">
        <v>2660</v>
      </c>
      <c r="Z1392" s="16">
        <v>0</v>
      </c>
      <c r="AA1392" s="16">
        <v>0</v>
      </c>
      <c r="AB1392" s="16">
        <v>0</v>
      </c>
      <c r="AC1392" s="53">
        <f t="shared" si="341"/>
        <v>53753723.08292</v>
      </c>
      <c r="AD1392" s="55"/>
    </row>
    <row r="1393" spans="1:30" s="6" customFormat="1" ht="93.75" customHeight="1" x14ac:dyDescent="0.25">
      <c r="A1393" s="51">
        <f>IF(OR(D1393=0,D1393=""),"",COUNTA($D$1156:D1393))</f>
        <v>216</v>
      </c>
      <c r="B1393" s="9" t="s">
        <v>1223</v>
      </c>
      <c r="C1393" s="11" t="s">
        <v>553</v>
      </c>
      <c r="D1393" s="16">
        <v>1972</v>
      </c>
      <c r="E1393" s="95">
        <v>6253.9</v>
      </c>
      <c r="F1393" s="95">
        <v>4192.8999999999996</v>
      </c>
      <c r="G1393" s="95">
        <v>448.2</v>
      </c>
      <c r="H1393" s="9" t="s">
        <v>729</v>
      </c>
      <c r="I1393" s="9"/>
      <c r="J1393" s="9"/>
      <c r="K1393" s="9"/>
      <c r="L1393" s="95">
        <f t="shared" si="461"/>
        <v>4233890.3</v>
      </c>
      <c r="M1393" s="95">
        <f t="shared" si="462"/>
        <v>7585980.6999999993</v>
      </c>
      <c r="N1393" s="95">
        <f t="shared" si="469"/>
        <v>3877418</v>
      </c>
      <c r="O1393" s="95">
        <f t="shared" si="463"/>
        <v>5397115.6999999993</v>
      </c>
      <c r="P1393" s="95">
        <f t="shared" si="464"/>
        <v>3414629.4</v>
      </c>
      <c r="Q1393" s="95"/>
      <c r="R1393" s="95">
        <f t="shared" si="471"/>
        <v>14634126</v>
      </c>
      <c r="S1393" s="95">
        <f>297*E1393</f>
        <v>1857408.2999999998</v>
      </c>
      <c r="T1393" s="95">
        <f t="shared" si="467"/>
        <v>17329556.899999999</v>
      </c>
      <c r="U1393" s="95">
        <f t="shared" si="465"/>
        <v>694182.89999999991</v>
      </c>
      <c r="V1393" s="95">
        <f t="shared" si="470"/>
        <v>218886.5</v>
      </c>
      <c r="W1393" s="95">
        <f t="shared" si="468"/>
        <v>1263120.1954799998</v>
      </c>
      <c r="X1393" s="95">
        <f t="shared" si="340"/>
        <v>60506314.895479985</v>
      </c>
      <c r="Y1393" s="9" t="s">
        <v>2660</v>
      </c>
      <c r="Z1393" s="16">
        <v>0</v>
      </c>
      <c r="AA1393" s="16">
        <v>0</v>
      </c>
      <c r="AB1393" s="16">
        <v>0</v>
      </c>
      <c r="AC1393" s="53">
        <f t="shared" si="341"/>
        <v>60506314.895479985</v>
      </c>
      <c r="AD1393" s="55"/>
    </row>
    <row r="1394" spans="1:30" s="6" customFormat="1" ht="93.75" customHeight="1" x14ac:dyDescent="0.25">
      <c r="A1394" s="51">
        <f>IF(OR(D1394=0,D1394=""),"",COUNTA($D$1156:D1394))</f>
        <v>217</v>
      </c>
      <c r="B1394" s="9" t="s">
        <v>1270</v>
      </c>
      <c r="C1394" s="11" t="s">
        <v>108</v>
      </c>
      <c r="D1394" s="16">
        <v>1972</v>
      </c>
      <c r="E1394" s="95">
        <v>2531.5</v>
      </c>
      <c r="F1394" s="95">
        <v>1556.1</v>
      </c>
      <c r="G1394" s="95">
        <v>764.7</v>
      </c>
      <c r="H1394" s="9" t="s">
        <v>732</v>
      </c>
      <c r="I1394" s="9"/>
      <c r="J1394" s="9"/>
      <c r="K1394" s="9"/>
      <c r="L1394" s="95">
        <f t="shared" ref="L1394" si="472">432*E1394</f>
        <v>1093608</v>
      </c>
      <c r="M1394" s="95">
        <f t="shared" ref="M1394" si="473">1097*E1394</f>
        <v>2777055.5</v>
      </c>
      <c r="N1394" s="95">
        <f t="shared" ref="N1394" si="474">633*E1394</f>
        <v>1602439.5</v>
      </c>
      <c r="O1394" s="95">
        <f t="shared" ref="O1394" si="475">398*E1394</f>
        <v>1007537</v>
      </c>
      <c r="P1394" s="95">
        <f t="shared" ref="P1394" si="476">670*E1394</f>
        <v>1696105</v>
      </c>
      <c r="Q1394" s="95"/>
      <c r="R1394" s="95"/>
      <c r="S1394" s="95">
        <f t="shared" ref="S1394" si="477">100*E1394</f>
        <v>253150</v>
      </c>
      <c r="T1394" s="95">
        <f t="shared" ref="T1394" si="478">2558*E1394</f>
        <v>6475577</v>
      </c>
      <c r="U1394" s="95">
        <f t="shared" ref="U1394" si="479">80*E1394</f>
        <v>202520</v>
      </c>
      <c r="V1394" s="95">
        <f>34*E1394</f>
        <v>86071</v>
      </c>
      <c r="W1394" s="95">
        <f t="shared" ref="W1394" si="480">(L1394+M1394+N1394+O1394+P1394+Q1394+R1394+S1394+T1394+U1394)*0.0214</f>
        <v>323311.02879999997</v>
      </c>
      <c r="X1394" s="95">
        <f t="shared" si="340"/>
        <v>15517374.0288</v>
      </c>
      <c r="Y1394" s="9" t="s">
        <v>2660</v>
      </c>
      <c r="Z1394" s="16">
        <v>0</v>
      </c>
      <c r="AA1394" s="16">
        <v>0</v>
      </c>
      <c r="AB1394" s="16">
        <v>0</v>
      </c>
      <c r="AC1394" s="53">
        <f t="shared" si="341"/>
        <v>15517374.0288</v>
      </c>
      <c r="AD1394" s="55"/>
    </row>
    <row r="1395" spans="1:30" s="6" customFormat="1" ht="93.75" customHeight="1" x14ac:dyDescent="0.25">
      <c r="A1395" s="51">
        <f>IF(OR(D1395=0,D1395=""),"",COUNTA($D$1156:D1395))</f>
        <v>218</v>
      </c>
      <c r="B1395" s="9" t="s">
        <v>1272</v>
      </c>
      <c r="C1395" s="11" t="s">
        <v>50</v>
      </c>
      <c r="D1395" s="16">
        <v>1972</v>
      </c>
      <c r="E1395" s="95">
        <v>7769</v>
      </c>
      <c r="F1395" s="95">
        <v>5672.4</v>
      </c>
      <c r="G1395" s="95">
        <v>60</v>
      </c>
      <c r="H1395" s="9" t="s">
        <v>729</v>
      </c>
      <c r="I1395" s="9"/>
      <c r="J1395" s="9"/>
      <c r="K1395" s="9"/>
      <c r="L1395" s="95">
        <f>677*E1395</f>
        <v>5259613</v>
      </c>
      <c r="M1395" s="95">
        <f>1213*E1395</f>
        <v>9423797</v>
      </c>
      <c r="N1395" s="95">
        <f>620*E1395</f>
        <v>4816780</v>
      </c>
      <c r="O1395" s="95">
        <f>863*E1395</f>
        <v>6704647</v>
      </c>
      <c r="P1395" s="95">
        <f>546*E1395</f>
        <v>4241874</v>
      </c>
      <c r="Q1395" s="95"/>
      <c r="R1395" s="95"/>
      <c r="S1395" s="95">
        <f>297*E1395</f>
        <v>2307393</v>
      </c>
      <c r="T1395" s="95"/>
      <c r="U1395" s="95">
        <f>111*E1395</f>
        <v>862359</v>
      </c>
      <c r="V1395" s="95">
        <f>35*E1395</f>
        <v>271915</v>
      </c>
      <c r="W1395" s="95"/>
      <c r="X1395" s="95">
        <f t="shared" si="340"/>
        <v>33888378</v>
      </c>
      <c r="Y1395" s="9" t="s">
        <v>2660</v>
      </c>
      <c r="Z1395" s="16">
        <v>0</v>
      </c>
      <c r="AA1395" s="16">
        <v>0</v>
      </c>
      <c r="AB1395" s="16">
        <v>0</v>
      </c>
      <c r="AC1395" s="53">
        <f t="shared" si="341"/>
        <v>33888378</v>
      </c>
      <c r="AD1395" s="55"/>
    </row>
    <row r="1396" spans="1:30" s="6" customFormat="1" ht="93.75" customHeight="1" x14ac:dyDescent="0.25">
      <c r="A1396" s="51">
        <f>IF(OR(D1396=0,D1396=""),"",COUNTA($D$1156:D1396))</f>
        <v>219</v>
      </c>
      <c r="B1396" s="9" t="s">
        <v>987</v>
      </c>
      <c r="C1396" s="11" t="s">
        <v>594</v>
      </c>
      <c r="D1396" s="16">
        <v>1973</v>
      </c>
      <c r="E1396" s="95">
        <v>1498.2</v>
      </c>
      <c r="F1396" s="95">
        <v>1102.7</v>
      </c>
      <c r="G1396" s="95">
        <v>0</v>
      </c>
      <c r="H1396" s="9" t="s">
        <v>727</v>
      </c>
      <c r="I1396" s="9"/>
      <c r="J1396" s="9"/>
      <c r="K1396" s="9"/>
      <c r="L1396" s="95"/>
      <c r="M1396" s="95"/>
      <c r="N1396" s="95"/>
      <c r="O1396" s="95"/>
      <c r="P1396" s="95"/>
      <c r="Q1396" s="95"/>
      <c r="R1396" s="95">
        <f>5443*E1396</f>
        <v>8154702.6000000006</v>
      </c>
      <c r="S1396" s="95"/>
      <c r="T1396" s="95"/>
      <c r="U1396" s="95"/>
      <c r="V1396" s="95"/>
      <c r="W1396" s="95"/>
      <c r="X1396" s="95">
        <f t="shared" si="340"/>
        <v>8154702.6000000006</v>
      </c>
      <c r="Y1396" s="9" t="s">
        <v>2660</v>
      </c>
      <c r="Z1396" s="16">
        <v>0</v>
      </c>
      <c r="AA1396" s="16">
        <v>0</v>
      </c>
      <c r="AB1396" s="16">
        <v>0</v>
      </c>
      <c r="AC1396" s="53">
        <f t="shared" si="341"/>
        <v>8154702.6000000006</v>
      </c>
      <c r="AD1396" s="55"/>
    </row>
    <row r="1397" spans="1:30" s="6" customFormat="1" ht="93.75" customHeight="1" x14ac:dyDescent="0.25">
      <c r="A1397" s="51">
        <f>IF(OR(D1397=0,D1397=""),"",COUNTA($D$1156:D1397))</f>
        <v>220</v>
      </c>
      <c r="B1397" s="9" t="s">
        <v>2430</v>
      </c>
      <c r="C1397" s="11" t="s">
        <v>2280</v>
      </c>
      <c r="D1397" s="16">
        <v>1975</v>
      </c>
      <c r="E1397" s="95">
        <v>5787.9</v>
      </c>
      <c r="F1397" s="95">
        <v>4374.3</v>
      </c>
      <c r="G1397" s="95">
        <v>0</v>
      </c>
      <c r="H1397" s="9" t="s">
        <v>729</v>
      </c>
      <c r="I1397" s="9"/>
      <c r="J1397" s="9"/>
      <c r="K1397" s="9"/>
      <c r="L1397" s="95"/>
      <c r="M1397" s="95"/>
      <c r="N1397" s="95"/>
      <c r="O1397" s="95"/>
      <c r="P1397" s="95"/>
      <c r="Q1397" s="95"/>
      <c r="R1397" s="95">
        <f t="shared" ref="R1397:R1398" si="481">2340*E1397</f>
        <v>13543686</v>
      </c>
      <c r="S1397" s="95"/>
      <c r="T1397" s="95"/>
      <c r="U1397" s="95"/>
      <c r="V1397" s="95"/>
      <c r="W1397" s="95"/>
      <c r="X1397" s="95">
        <f t="shared" ref="X1397" si="482">L1397+M1397+N1397+O1397+P1397+Q1397+R1397+S1397+T1397+U1397+V1397+W1397</f>
        <v>13543686</v>
      </c>
      <c r="Y1397" s="9" t="s">
        <v>2660</v>
      </c>
      <c r="Z1397" s="16">
        <v>0</v>
      </c>
      <c r="AA1397" s="16">
        <v>0</v>
      </c>
      <c r="AB1397" s="16">
        <v>0</v>
      </c>
      <c r="AC1397" s="53">
        <f t="shared" ref="AC1397" si="483">X1397-(Z1397+AA1397+AB1397)</f>
        <v>13543686</v>
      </c>
      <c r="AD1397" s="55"/>
    </row>
    <row r="1398" spans="1:30" s="6" customFormat="1" ht="123.6" customHeight="1" x14ac:dyDescent="0.25">
      <c r="A1398" s="51">
        <f>IF(OR(D1398=0,D1398=""),"",COUNTA($D$1156:D1398))</f>
        <v>221</v>
      </c>
      <c r="B1398" s="9" t="s">
        <v>989</v>
      </c>
      <c r="C1398" s="11" t="s">
        <v>595</v>
      </c>
      <c r="D1398" s="16">
        <v>1973</v>
      </c>
      <c r="E1398" s="95">
        <v>6014.3</v>
      </c>
      <c r="F1398" s="95">
        <v>4364</v>
      </c>
      <c r="G1398" s="95">
        <v>0</v>
      </c>
      <c r="H1398" s="9" t="s">
        <v>729</v>
      </c>
      <c r="I1398" s="9"/>
      <c r="J1398" s="9"/>
      <c r="K1398" s="9"/>
      <c r="L1398" s="95"/>
      <c r="M1398" s="95"/>
      <c r="N1398" s="95"/>
      <c r="O1398" s="95"/>
      <c r="P1398" s="95"/>
      <c r="Q1398" s="95"/>
      <c r="R1398" s="95">
        <f t="shared" si="481"/>
        <v>14073462</v>
      </c>
      <c r="S1398" s="95"/>
      <c r="T1398" s="95"/>
      <c r="U1398" s="95"/>
      <c r="V1398" s="95"/>
      <c r="W1398" s="95"/>
      <c r="X1398" s="95">
        <f t="shared" si="340"/>
        <v>14073462</v>
      </c>
      <c r="Y1398" s="9" t="s">
        <v>2660</v>
      </c>
      <c r="Z1398" s="16">
        <v>0</v>
      </c>
      <c r="AA1398" s="16">
        <v>0</v>
      </c>
      <c r="AB1398" s="16">
        <v>0</v>
      </c>
      <c r="AC1398" s="53">
        <f t="shared" si="341"/>
        <v>14073462</v>
      </c>
      <c r="AD1398" s="55"/>
    </row>
    <row r="1399" spans="1:30" s="7" customFormat="1" ht="93.75" customHeight="1" x14ac:dyDescent="0.25">
      <c r="A1399" s="51">
        <f>IF(OR(D1399=0,D1399=""),"",COUNTA($D$1156:D1399))</f>
        <v>222</v>
      </c>
      <c r="B1399" s="9" t="s">
        <v>1008</v>
      </c>
      <c r="C1399" s="11" t="s">
        <v>596</v>
      </c>
      <c r="D1399" s="16">
        <v>1973</v>
      </c>
      <c r="E1399" s="95">
        <v>608.79999999999995</v>
      </c>
      <c r="F1399" s="95">
        <v>337.5</v>
      </c>
      <c r="G1399" s="95">
        <v>0</v>
      </c>
      <c r="H1399" s="9" t="s">
        <v>725</v>
      </c>
      <c r="I1399" s="9"/>
      <c r="J1399" s="9"/>
      <c r="K1399" s="9"/>
      <c r="L1399" s="95"/>
      <c r="M1399" s="95"/>
      <c r="N1399" s="95"/>
      <c r="O1399" s="95"/>
      <c r="P1399" s="95"/>
      <c r="Q1399" s="95"/>
      <c r="R1399" s="95">
        <f>5443*E1399</f>
        <v>3313698.4</v>
      </c>
      <c r="S1399" s="95"/>
      <c r="T1399" s="95"/>
      <c r="U1399" s="95"/>
      <c r="V1399" s="95"/>
      <c r="W1399" s="95"/>
      <c r="X1399" s="95">
        <f t="shared" ref="X1399:X1453" si="484">L1399+M1399+N1399+O1399+P1399+Q1399+R1399+S1399+T1399+U1399+V1399+W1399</f>
        <v>3313698.4</v>
      </c>
      <c r="Y1399" s="9" t="s">
        <v>2660</v>
      </c>
      <c r="Z1399" s="16">
        <v>0</v>
      </c>
      <c r="AA1399" s="16">
        <v>0</v>
      </c>
      <c r="AB1399" s="16">
        <v>0</v>
      </c>
      <c r="AC1399" s="53">
        <f t="shared" si="341"/>
        <v>3313698.4</v>
      </c>
    </row>
    <row r="1400" spans="1:30" s="6" customFormat="1" ht="93.6" customHeight="1" x14ac:dyDescent="0.25">
      <c r="A1400" s="51">
        <f>IF(OR(D1400=0,D1400=""),"",COUNTA($D$1156:D1400))</f>
        <v>223</v>
      </c>
      <c r="B1400" s="9" t="s">
        <v>1032</v>
      </c>
      <c r="C1400" s="11" t="s">
        <v>597</v>
      </c>
      <c r="D1400" s="16">
        <v>1973</v>
      </c>
      <c r="E1400" s="95">
        <v>4393.8999999999996</v>
      </c>
      <c r="F1400" s="95">
        <v>4393.8999999999996</v>
      </c>
      <c r="G1400" s="95">
        <v>0</v>
      </c>
      <c r="H1400" s="9" t="s">
        <v>729</v>
      </c>
      <c r="I1400" s="9"/>
      <c r="J1400" s="9"/>
      <c r="K1400" s="9"/>
      <c r="L1400" s="95"/>
      <c r="M1400" s="95"/>
      <c r="N1400" s="95"/>
      <c r="O1400" s="95"/>
      <c r="P1400" s="95"/>
      <c r="Q1400" s="95"/>
      <c r="R1400" s="95">
        <f t="shared" ref="R1400:R1402" si="485">2340*E1400</f>
        <v>10281726</v>
      </c>
      <c r="S1400" s="95"/>
      <c r="T1400" s="95"/>
      <c r="U1400" s="95"/>
      <c r="V1400" s="95"/>
      <c r="W1400" s="95"/>
      <c r="X1400" s="95">
        <f t="shared" si="484"/>
        <v>10281726</v>
      </c>
      <c r="Y1400" s="9" t="s">
        <v>2660</v>
      </c>
      <c r="Z1400" s="16">
        <v>0</v>
      </c>
      <c r="AA1400" s="16">
        <v>0</v>
      </c>
      <c r="AB1400" s="16">
        <v>0</v>
      </c>
      <c r="AC1400" s="53">
        <f t="shared" si="341"/>
        <v>10281726</v>
      </c>
      <c r="AD1400" s="55"/>
    </row>
    <row r="1401" spans="1:30" s="6" customFormat="1" ht="93.75" customHeight="1" x14ac:dyDescent="0.25">
      <c r="A1401" s="51">
        <f>IF(OR(D1401=0,D1401=""),"",COUNTA($D$1156:D1401))</f>
        <v>224</v>
      </c>
      <c r="B1401" s="9" t="s">
        <v>1035</v>
      </c>
      <c r="C1401" s="11" t="s">
        <v>598</v>
      </c>
      <c r="D1401" s="16">
        <v>1973</v>
      </c>
      <c r="E1401" s="95">
        <v>3495.4</v>
      </c>
      <c r="F1401" s="95">
        <v>2685.5</v>
      </c>
      <c r="G1401" s="95">
        <v>29.7</v>
      </c>
      <c r="H1401" s="9" t="s">
        <v>729</v>
      </c>
      <c r="I1401" s="9"/>
      <c r="J1401" s="9"/>
      <c r="K1401" s="9"/>
      <c r="L1401" s="95"/>
      <c r="M1401" s="95"/>
      <c r="N1401" s="95"/>
      <c r="O1401" s="95"/>
      <c r="P1401" s="95"/>
      <c r="Q1401" s="95"/>
      <c r="R1401" s="95">
        <f t="shared" si="485"/>
        <v>8179236</v>
      </c>
      <c r="S1401" s="95"/>
      <c r="T1401" s="95"/>
      <c r="U1401" s="95"/>
      <c r="V1401" s="95"/>
      <c r="W1401" s="95"/>
      <c r="X1401" s="95">
        <f t="shared" si="484"/>
        <v>8179236</v>
      </c>
      <c r="Y1401" s="9" t="s">
        <v>2660</v>
      </c>
      <c r="Z1401" s="16">
        <v>0</v>
      </c>
      <c r="AA1401" s="16">
        <v>0</v>
      </c>
      <c r="AB1401" s="16">
        <v>0</v>
      </c>
      <c r="AC1401" s="53">
        <f t="shared" ref="AC1401:AC1453" si="486">X1401-(Z1401+AA1401+AB1401)</f>
        <v>8179236</v>
      </c>
      <c r="AD1401" s="55"/>
    </row>
    <row r="1402" spans="1:30" s="6" customFormat="1" ht="93.75" customHeight="1" x14ac:dyDescent="0.25">
      <c r="A1402" s="51">
        <f>IF(OR(D1402=0,D1402=""),"",COUNTA($D$1156:D1402))</f>
        <v>225</v>
      </c>
      <c r="B1402" s="9" t="s">
        <v>1050</v>
      </c>
      <c r="C1402" s="11" t="s">
        <v>599</v>
      </c>
      <c r="D1402" s="16">
        <v>1973</v>
      </c>
      <c r="E1402" s="95">
        <v>5983.7</v>
      </c>
      <c r="F1402" s="95">
        <v>4413.8999999999996</v>
      </c>
      <c r="G1402" s="95">
        <v>0</v>
      </c>
      <c r="H1402" s="9" t="s">
        <v>729</v>
      </c>
      <c r="I1402" s="9"/>
      <c r="J1402" s="9"/>
      <c r="K1402" s="9"/>
      <c r="L1402" s="95"/>
      <c r="M1402" s="95"/>
      <c r="N1402" s="95"/>
      <c r="O1402" s="95"/>
      <c r="P1402" s="95"/>
      <c r="Q1402" s="95"/>
      <c r="R1402" s="95">
        <f t="shared" si="485"/>
        <v>14001858</v>
      </c>
      <c r="S1402" s="95"/>
      <c r="T1402" s="95"/>
      <c r="U1402" s="95"/>
      <c r="V1402" s="95"/>
      <c r="W1402" s="95"/>
      <c r="X1402" s="95">
        <f t="shared" si="484"/>
        <v>14001858</v>
      </c>
      <c r="Y1402" s="9" t="s">
        <v>2660</v>
      </c>
      <c r="Z1402" s="16">
        <v>0</v>
      </c>
      <c r="AA1402" s="16">
        <v>0</v>
      </c>
      <c r="AB1402" s="16">
        <v>0</v>
      </c>
      <c r="AC1402" s="53">
        <f t="shared" si="486"/>
        <v>14001858</v>
      </c>
      <c r="AD1402" s="55"/>
    </row>
    <row r="1403" spans="1:30" s="6" customFormat="1" ht="93.75" customHeight="1" x14ac:dyDescent="0.25">
      <c r="A1403" s="51">
        <f>IF(OR(D1403=0,D1403=""),"",COUNTA($D$1156:D1403))</f>
        <v>226</v>
      </c>
      <c r="B1403" s="9" t="s">
        <v>1053</v>
      </c>
      <c r="C1403" s="11" t="s">
        <v>39</v>
      </c>
      <c r="D1403" s="16">
        <v>1973</v>
      </c>
      <c r="E1403" s="95">
        <v>3703.6</v>
      </c>
      <c r="F1403" s="95">
        <v>2674.9</v>
      </c>
      <c r="G1403" s="95">
        <v>0</v>
      </c>
      <c r="H1403" s="9" t="s">
        <v>729</v>
      </c>
      <c r="I1403" s="9"/>
      <c r="J1403" s="9"/>
      <c r="K1403" s="9"/>
      <c r="L1403" s="95">
        <f>677*E1403</f>
        <v>2507337.1999999997</v>
      </c>
      <c r="M1403" s="95">
        <f>1213*E1403</f>
        <v>4492466.8</v>
      </c>
      <c r="N1403" s="95">
        <f>620*E1403</f>
        <v>2296232</v>
      </c>
      <c r="O1403" s="95">
        <f>863*E1403</f>
        <v>3196206.8</v>
      </c>
      <c r="P1403" s="95">
        <f>546*E1403</f>
        <v>2022165.5999999999</v>
      </c>
      <c r="Q1403" s="95"/>
      <c r="R1403" s="95"/>
      <c r="S1403" s="95">
        <f>297*E1403</f>
        <v>1099969.2</v>
      </c>
      <c r="T1403" s="95"/>
      <c r="U1403" s="95">
        <f>111*E1403</f>
        <v>411099.6</v>
      </c>
      <c r="V1403" s="95">
        <f>35*E1403</f>
        <v>129626</v>
      </c>
      <c r="W1403" s="95"/>
      <c r="X1403" s="95">
        <f t="shared" si="484"/>
        <v>16155103.199999999</v>
      </c>
      <c r="Y1403" s="9" t="s">
        <v>2660</v>
      </c>
      <c r="Z1403" s="16">
        <v>0</v>
      </c>
      <c r="AA1403" s="16">
        <v>0</v>
      </c>
      <c r="AB1403" s="16">
        <v>0</v>
      </c>
      <c r="AC1403" s="53">
        <f t="shared" si="486"/>
        <v>16155103.199999999</v>
      </c>
      <c r="AD1403" s="55"/>
    </row>
    <row r="1404" spans="1:30" s="7" customFormat="1" ht="93.75" customHeight="1" x14ac:dyDescent="0.25">
      <c r="A1404" s="51">
        <f>IF(OR(D1404=0,D1404=""),"",COUNTA($D$1156:D1404))</f>
        <v>227</v>
      </c>
      <c r="B1404" s="9" t="s">
        <v>1054</v>
      </c>
      <c r="C1404" s="11" t="s">
        <v>600</v>
      </c>
      <c r="D1404" s="16">
        <v>1973</v>
      </c>
      <c r="E1404" s="95">
        <v>2693.4</v>
      </c>
      <c r="F1404" s="95">
        <v>2693.4</v>
      </c>
      <c r="G1404" s="95">
        <v>0</v>
      </c>
      <c r="H1404" s="9" t="s">
        <v>729</v>
      </c>
      <c r="I1404" s="9"/>
      <c r="J1404" s="9"/>
      <c r="K1404" s="9"/>
      <c r="L1404" s="95"/>
      <c r="M1404" s="95"/>
      <c r="N1404" s="95"/>
      <c r="O1404" s="95"/>
      <c r="P1404" s="95"/>
      <c r="Q1404" s="95"/>
      <c r="R1404" s="95">
        <f t="shared" ref="R1404:R1410" si="487">2340*E1404</f>
        <v>6302556</v>
      </c>
      <c r="S1404" s="95"/>
      <c r="T1404" s="95"/>
      <c r="U1404" s="95"/>
      <c r="V1404" s="95"/>
      <c r="W1404" s="95"/>
      <c r="X1404" s="95">
        <f t="shared" si="484"/>
        <v>6302556</v>
      </c>
      <c r="Y1404" s="9" t="s">
        <v>2660</v>
      </c>
      <c r="Z1404" s="16">
        <v>0</v>
      </c>
      <c r="AA1404" s="16">
        <v>0</v>
      </c>
      <c r="AB1404" s="16">
        <v>0</v>
      </c>
      <c r="AC1404" s="53">
        <f t="shared" si="486"/>
        <v>6302556</v>
      </c>
    </row>
    <row r="1405" spans="1:30" s="6" customFormat="1" ht="93.75" customHeight="1" x14ac:dyDescent="0.25">
      <c r="A1405" s="51">
        <f>IF(OR(D1405=0,D1405=""),"",COUNTA($D$1156:D1405))</f>
        <v>228</v>
      </c>
      <c r="B1405" s="9" t="s">
        <v>1055</v>
      </c>
      <c r="C1405" s="11" t="s">
        <v>601</v>
      </c>
      <c r="D1405" s="16">
        <v>1973</v>
      </c>
      <c r="E1405" s="95">
        <v>2698.6</v>
      </c>
      <c r="F1405" s="95">
        <v>2698.6</v>
      </c>
      <c r="G1405" s="95">
        <v>0</v>
      </c>
      <c r="H1405" s="9" t="s">
        <v>729</v>
      </c>
      <c r="I1405" s="9"/>
      <c r="J1405" s="9"/>
      <c r="K1405" s="9"/>
      <c r="L1405" s="95"/>
      <c r="M1405" s="95"/>
      <c r="N1405" s="95"/>
      <c r="O1405" s="95"/>
      <c r="P1405" s="95"/>
      <c r="Q1405" s="95"/>
      <c r="R1405" s="95">
        <f t="shared" si="487"/>
        <v>6314724</v>
      </c>
      <c r="S1405" s="95"/>
      <c r="T1405" s="95"/>
      <c r="U1405" s="95"/>
      <c r="V1405" s="95"/>
      <c r="W1405" s="95"/>
      <c r="X1405" s="95">
        <f t="shared" si="484"/>
        <v>6314724</v>
      </c>
      <c r="Y1405" s="9" t="s">
        <v>2660</v>
      </c>
      <c r="Z1405" s="16">
        <v>0</v>
      </c>
      <c r="AA1405" s="16">
        <v>0</v>
      </c>
      <c r="AB1405" s="16">
        <v>0</v>
      </c>
      <c r="AC1405" s="53">
        <f t="shared" si="486"/>
        <v>6314724</v>
      </c>
      <c r="AD1405" s="55"/>
    </row>
    <row r="1406" spans="1:30" s="6" customFormat="1" ht="93.75" customHeight="1" x14ac:dyDescent="0.25">
      <c r="A1406" s="51">
        <f>IF(OR(D1406=0,D1406=""),"",COUNTA($D$1156:D1406))</f>
        <v>229</v>
      </c>
      <c r="B1406" s="9" t="s">
        <v>1078</v>
      </c>
      <c r="C1406" s="11" t="s">
        <v>602</v>
      </c>
      <c r="D1406" s="16">
        <v>1973</v>
      </c>
      <c r="E1406" s="95">
        <v>5956.3</v>
      </c>
      <c r="F1406" s="95">
        <v>4135.6000000000004</v>
      </c>
      <c r="G1406" s="95">
        <v>50.8</v>
      </c>
      <c r="H1406" s="9" t="s">
        <v>729</v>
      </c>
      <c r="I1406" s="9"/>
      <c r="J1406" s="9"/>
      <c r="K1406" s="9"/>
      <c r="L1406" s="95"/>
      <c r="M1406" s="95"/>
      <c r="N1406" s="95"/>
      <c r="O1406" s="95"/>
      <c r="P1406" s="95"/>
      <c r="Q1406" s="95"/>
      <c r="R1406" s="95">
        <f t="shared" si="487"/>
        <v>13937742</v>
      </c>
      <c r="S1406" s="95"/>
      <c r="T1406" s="95"/>
      <c r="U1406" s="95"/>
      <c r="V1406" s="95"/>
      <c r="W1406" s="95"/>
      <c r="X1406" s="95">
        <f t="shared" si="484"/>
        <v>13937742</v>
      </c>
      <c r="Y1406" s="9" t="s">
        <v>2660</v>
      </c>
      <c r="Z1406" s="16">
        <v>0</v>
      </c>
      <c r="AA1406" s="16">
        <v>0</v>
      </c>
      <c r="AB1406" s="16">
        <v>0</v>
      </c>
      <c r="AC1406" s="53">
        <f t="shared" si="486"/>
        <v>13937742</v>
      </c>
      <c r="AD1406" s="55"/>
    </row>
    <row r="1407" spans="1:30" s="6" customFormat="1" ht="93.75" customHeight="1" x14ac:dyDescent="0.25">
      <c r="A1407" s="51">
        <f>IF(OR(D1407=0,D1407=""),"",COUNTA($D$1156:D1407))</f>
        <v>230</v>
      </c>
      <c r="B1407" s="9" t="s">
        <v>1093</v>
      </c>
      <c r="C1407" s="11" t="s">
        <v>603</v>
      </c>
      <c r="D1407" s="16">
        <v>1973</v>
      </c>
      <c r="E1407" s="95">
        <v>5937.5</v>
      </c>
      <c r="F1407" s="95">
        <v>4336.8999999999996</v>
      </c>
      <c r="G1407" s="95">
        <v>0</v>
      </c>
      <c r="H1407" s="9" t="s">
        <v>729</v>
      </c>
      <c r="I1407" s="9"/>
      <c r="J1407" s="9"/>
      <c r="K1407" s="9"/>
      <c r="L1407" s="95"/>
      <c r="M1407" s="95"/>
      <c r="N1407" s="95"/>
      <c r="O1407" s="95"/>
      <c r="P1407" s="95"/>
      <c r="Q1407" s="95"/>
      <c r="R1407" s="95">
        <f t="shared" si="487"/>
        <v>13893750</v>
      </c>
      <c r="S1407" s="95"/>
      <c r="T1407" s="95"/>
      <c r="U1407" s="95"/>
      <c r="V1407" s="95"/>
      <c r="W1407" s="95"/>
      <c r="X1407" s="95">
        <f t="shared" si="484"/>
        <v>13893750</v>
      </c>
      <c r="Y1407" s="9" t="s">
        <v>2660</v>
      </c>
      <c r="Z1407" s="16">
        <v>0</v>
      </c>
      <c r="AA1407" s="16">
        <v>0</v>
      </c>
      <c r="AB1407" s="16">
        <v>0</v>
      </c>
      <c r="AC1407" s="53">
        <f t="shared" si="486"/>
        <v>13893750</v>
      </c>
      <c r="AD1407" s="55"/>
    </row>
    <row r="1408" spans="1:30" s="7" customFormat="1" ht="93.75" customHeight="1" x14ac:dyDescent="0.25">
      <c r="A1408" s="51">
        <f>IF(OR(D1408=0,D1408=""),"",COUNTA($D$1156:D1408))</f>
        <v>231</v>
      </c>
      <c r="B1408" s="9" t="s">
        <v>1127</v>
      </c>
      <c r="C1408" s="11" t="s">
        <v>604</v>
      </c>
      <c r="D1408" s="16">
        <v>1973</v>
      </c>
      <c r="E1408" s="95">
        <v>3793.5</v>
      </c>
      <c r="F1408" s="95">
        <v>2553.8000000000002</v>
      </c>
      <c r="G1408" s="95">
        <v>304</v>
      </c>
      <c r="H1408" s="9" t="s">
        <v>729</v>
      </c>
      <c r="I1408" s="9"/>
      <c r="J1408" s="9"/>
      <c r="K1408" s="9"/>
      <c r="L1408" s="95"/>
      <c r="M1408" s="95"/>
      <c r="N1408" s="95"/>
      <c r="O1408" s="95"/>
      <c r="P1408" s="95"/>
      <c r="Q1408" s="95"/>
      <c r="R1408" s="95">
        <f t="shared" si="487"/>
        <v>8876790</v>
      </c>
      <c r="S1408" s="95"/>
      <c r="T1408" s="95"/>
      <c r="U1408" s="95"/>
      <c r="V1408" s="95"/>
      <c r="W1408" s="95"/>
      <c r="X1408" s="95">
        <f t="shared" si="484"/>
        <v>8876790</v>
      </c>
      <c r="Y1408" s="9" t="s">
        <v>2660</v>
      </c>
      <c r="Z1408" s="16">
        <v>0</v>
      </c>
      <c r="AA1408" s="16">
        <v>0</v>
      </c>
      <c r="AB1408" s="16">
        <v>0</v>
      </c>
      <c r="AC1408" s="53">
        <f t="shared" si="486"/>
        <v>8876790</v>
      </c>
    </row>
    <row r="1409" spans="1:30" s="6" customFormat="1" ht="93.75" customHeight="1" x14ac:dyDescent="0.25">
      <c r="A1409" s="51">
        <f>IF(OR(D1409=0,D1409=""),"",COUNTA($D$1156:D1409))</f>
        <v>232</v>
      </c>
      <c r="B1409" s="9" t="s">
        <v>1128</v>
      </c>
      <c r="C1409" s="11" t="s">
        <v>605</v>
      </c>
      <c r="D1409" s="16">
        <v>1973</v>
      </c>
      <c r="E1409" s="95">
        <v>5034.3999999999996</v>
      </c>
      <c r="F1409" s="95">
        <v>3346.4</v>
      </c>
      <c r="G1409" s="95">
        <v>0</v>
      </c>
      <c r="H1409" s="9" t="s">
        <v>729</v>
      </c>
      <c r="I1409" s="9"/>
      <c r="J1409" s="9"/>
      <c r="K1409" s="9"/>
      <c r="L1409" s="95">
        <f>677*E1409</f>
        <v>3408288.8</v>
      </c>
      <c r="M1409" s="95">
        <f>1213*E1409</f>
        <v>6106727.1999999993</v>
      </c>
      <c r="N1409" s="95">
        <f>620*E1409</f>
        <v>3121328</v>
      </c>
      <c r="O1409" s="95">
        <f>863*E1409</f>
        <v>4344687.1999999993</v>
      </c>
      <c r="P1409" s="95">
        <f>546*E1409</f>
        <v>2748782.4</v>
      </c>
      <c r="Q1409" s="95"/>
      <c r="R1409" s="95">
        <f t="shared" si="487"/>
        <v>11780496</v>
      </c>
      <c r="S1409" s="95">
        <f>297*E1409</f>
        <v>1495216.7999999998</v>
      </c>
      <c r="T1409" s="95">
        <f>2771*E1409</f>
        <v>13950322.399999999</v>
      </c>
      <c r="U1409" s="95">
        <f>111*E1409</f>
        <v>558818.39999999991</v>
      </c>
      <c r="V1409" s="95">
        <f>35*E1409</f>
        <v>176204</v>
      </c>
      <c r="W1409" s="95">
        <f t="shared" ref="W1409" si="488">(L1409+M1409+N1409+O1409+P1409+Q1409+R1409+S1409+T1409+U1409)*0.0214</f>
        <v>1016813.8780799998</v>
      </c>
      <c r="X1409" s="95">
        <f t="shared" si="484"/>
        <v>48707685.078079998</v>
      </c>
      <c r="Y1409" s="9" t="s">
        <v>2660</v>
      </c>
      <c r="Z1409" s="16">
        <v>0</v>
      </c>
      <c r="AA1409" s="16">
        <v>0</v>
      </c>
      <c r="AB1409" s="16">
        <v>0</v>
      </c>
      <c r="AC1409" s="53">
        <f t="shared" si="486"/>
        <v>48707685.078079998</v>
      </c>
      <c r="AD1409" s="55"/>
    </row>
    <row r="1410" spans="1:30" s="6" customFormat="1" ht="93.75" customHeight="1" x14ac:dyDescent="0.25">
      <c r="A1410" s="51">
        <f>IF(OR(D1410=0,D1410=""),"",COUNTA($D$1156:D1410))</f>
        <v>233</v>
      </c>
      <c r="B1410" s="9" t="s">
        <v>1129</v>
      </c>
      <c r="C1410" s="11" t="s">
        <v>606</v>
      </c>
      <c r="D1410" s="16">
        <v>1973</v>
      </c>
      <c r="E1410" s="95">
        <v>5011.3</v>
      </c>
      <c r="F1410" s="95">
        <v>3301.7</v>
      </c>
      <c r="G1410" s="95">
        <v>0</v>
      </c>
      <c r="H1410" s="9" t="s">
        <v>729</v>
      </c>
      <c r="I1410" s="9"/>
      <c r="J1410" s="9"/>
      <c r="K1410" s="9"/>
      <c r="L1410" s="95"/>
      <c r="M1410" s="95"/>
      <c r="N1410" s="95"/>
      <c r="O1410" s="95"/>
      <c r="P1410" s="95"/>
      <c r="Q1410" s="95"/>
      <c r="R1410" s="95">
        <f t="shared" si="487"/>
        <v>11726442</v>
      </c>
      <c r="S1410" s="95"/>
      <c r="T1410" s="95"/>
      <c r="U1410" s="95"/>
      <c r="V1410" s="95"/>
      <c r="W1410" s="95"/>
      <c r="X1410" s="95">
        <f t="shared" si="484"/>
        <v>11726442</v>
      </c>
      <c r="Y1410" s="9" t="s">
        <v>2660</v>
      </c>
      <c r="Z1410" s="16">
        <v>0</v>
      </c>
      <c r="AA1410" s="16">
        <v>0</v>
      </c>
      <c r="AB1410" s="16">
        <v>0</v>
      </c>
      <c r="AC1410" s="53">
        <f t="shared" si="486"/>
        <v>11726442</v>
      </c>
      <c r="AD1410" s="55"/>
    </row>
    <row r="1411" spans="1:30" s="6" customFormat="1" ht="93.75" customHeight="1" x14ac:dyDescent="0.25">
      <c r="A1411" s="51">
        <f>IF(OR(D1411=0,D1411=""),"",COUNTA($D$1156:D1411))</f>
        <v>234</v>
      </c>
      <c r="B1411" s="9" t="s">
        <v>2431</v>
      </c>
      <c r="C1411" s="11" t="s">
        <v>90</v>
      </c>
      <c r="D1411" s="16">
        <v>1973</v>
      </c>
      <c r="E1411" s="95">
        <v>3060</v>
      </c>
      <c r="F1411" s="95">
        <v>2182.4</v>
      </c>
      <c r="G1411" s="95">
        <v>97.4</v>
      </c>
      <c r="H1411" s="9" t="s">
        <v>732</v>
      </c>
      <c r="I1411" s="9"/>
      <c r="J1411" s="9"/>
      <c r="K1411" s="9"/>
      <c r="L1411" s="95"/>
      <c r="M1411" s="95"/>
      <c r="N1411" s="95"/>
      <c r="O1411" s="95"/>
      <c r="P1411" s="95"/>
      <c r="Q1411" s="95"/>
      <c r="R1411" s="95">
        <f>1165*E1411</f>
        <v>3564900</v>
      </c>
      <c r="S1411" s="95"/>
      <c r="T1411" s="95"/>
      <c r="U1411" s="95"/>
      <c r="V1411" s="95"/>
      <c r="W1411" s="95"/>
      <c r="X1411" s="95">
        <f t="shared" si="484"/>
        <v>3564900</v>
      </c>
      <c r="Y1411" s="9" t="s">
        <v>2660</v>
      </c>
      <c r="Z1411" s="16">
        <v>0</v>
      </c>
      <c r="AA1411" s="16">
        <v>0</v>
      </c>
      <c r="AB1411" s="16">
        <v>0</v>
      </c>
      <c r="AC1411" s="53">
        <f t="shared" si="486"/>
        <v>3564900</v>
      </c>
      <c r="AD1411" s="55"/>
    </row>
    <row r="1412" spans="1:30" s="6" customFormat="1" ht="93.75" customHeight="1" x14ac:dyDescent="0.25">
      <c r="A1412" s="51">
        <f>IF(OR(D1412=0,D1412=""),"",COUNTA($D$1156:D1412))</f>
        <v>235</v>
      </c>
      <c r="B1412" s="9" t="s">
        <v>2432</v>
      </c>
      <c r="C1412" s="11" t="s">
        <v>609</v>
      </c>
      <c r="D1412" s="16">
        <v>1973</v>
      </c>
      <c r="E1412" s="95">
        <v>6000.8</v>
      </c>
      <c r="F1412" s="95">
        <v>4440.7</v>
      </c>
      <c r="G1412" s="95">
        <v>261.5</v>
      </c>
      <c r="H1412" s="9" t="s">
        <v>729</v>
      </c>
      <c r="I1412" s="9"/>
      <c r="J1412" s="9"/>
      <c r="K1412" s="9"/>
      <c r="L1412" s="95"/>
      <c r="M1412" s="95"/>
      <c r="N1412" s="95"/>
      <c r="O1412" s="95"/>
      <c r="P1412" s="95"/>
      <c r="Q1412" s="95"/>
      <c r="R1412" s="95">
        <f t="shared" ref="R1412:R1414" si="489">2340*E1412</f>
        <v>14041872</v>
      </c>
      <c r="S1412" s="95"/>
      <c r="T1412" s="95"/>
      <c r="U1412" s="95"/>
      <c r="V1412" s="95"/>
      <c r="W1412" s="95"/>
      <c r="X1412" s="95">
        <f t="shared" si="484"/>
        <v>14041872</v>
      </c>
      <c r="Y1412" s="9" t="s">
        <v>2660</v>
      </c>
      <c r="Z1412" s="16">
        <v>0</v>
      </c>
      <c r="AA1412" s="16">
        <v>0</v>
      </c>
      <c r="AB1412" s="16">
        <v>0</v>
      </c>
      <c r="AC1412" s="53">
        <f t="shared" si="486"/>
        <v>14041872</v>
      </c>
      <c r="AD1412" s="55"/>
    </row>
    <row r="1413" spans="1:30" s="6" customFormat="1" ht="93.75" customHeight="1" x14ac:dyDescent="0.25">
      <c r="A1413" s="51">
        <f>IF(OR(D1413=0,D1413=""),"",COUNTA($D$1156:D1413))</f>
        <v>236</v>
      </c>
      <c r="B1413" s="9" t="s">
        <v>1214</v>
      </c>
      <c r="C1413" s="11" t="s">
        <v>611</v>
      </c>
      <c r="D1413" s="16">
        <v>1973</v>
      </c>
      <c r="E1413" s="95">
        <v>3581.6</v>
      </c>
      <c r="F1413" s="95">
        <v>2717.1</v>
      </c>
      <c r="G1413" s="95">
        <v>0</v>
      </c>
      <c r="H1413" s="9" t="s">
        <v>729</v>
      </c>
      <c r="I1413" s="9"/>
      <c r="J1413" s="9"/>
      <c r="K1413" s="9"/>
      <c r="L1413" s="95"/>
      <c r="M1413" s="95"/>
      <c r="N1413" s="95"/>
      <c r="O1413" s="95"/>
      <c r="P1413" s="95"/>
      <c r="Q1413" s="95"/>
      <c r="R1413" s="95">
        <f t="shared" si="489"/>
        <v>8380944</v>
      </c>
      <c r="S1413" s="95"/>
      <c r="T1413" s="95"/>
      <c r="U1413" s="95"/>
      <c r="V1413" s="95"/>
      <c r="W1413" s="95"/>
      <c r="X1413" s="95">
        <f t="shared" si="484"/>
        <v>8380944</v>
      </c>
      <c r="Y1413" s="9" t="s">
        <v>2660</v>
      </c>
      <c r="Z1413" s="16">
        <v>0</v>
      </c>
      <c r="AA1413" s="16">
        <v>0</v>
      </c>
      <c r="AB1413" s="16">
        <v>0</v>
      </c>
      <c r="AC1413" s="53">
        <f t="shared" si="486"/>
        <v>8380944</v>
      </c>
      <c r="AD1413" s="55"/>
    </row>
    <row r="1414" spans="1:30" s="6" customFormat="1" ht="93.75" customHeight="1" x14ac:dyDescent="0.25">
      <c r="A1414" s="51">
        <f>IF(OR(D1414=0,D1414=""),"",COUNTA($D$1156:D1414))</f>
        <v>237</v>
      </c>
      <c r="B1414" s="9" t="s">
        <v>1217</v>
      </c>
      <c r="C1414" s="11" t="s">
        <v>612</v>
      </c>
      <c r="D1414" s="16">
        <v>1973</v>
      </c>
      <c r="E1414" s="95">
        <v>3580.5</v>
      </c>
      <c r="F1414" s="95">
        <v>2691.2</v>
      </c>
      <c r="G1414" s="95">
        <v>0</v>
      </c>
      <c r="H1414" s="9" t="s">
        <v>729</v>
      </c>
      <c r="I1414" s="9"/>
      <c r="J1414" s="9"/>
      <c r="K1414" s="9"/>
      <c r="L1414" s="95"/>
      <c r="M1414" s="95"/>
      <c r="N1414" s="95"/>
      <c r="O1414" s="95"/>
      <c r="P1414" s="95"/>
      <c r="Q1414" s="95"/>
      <c r="R1414" s="95">
        <f t="shared" si="489"/>
        <v>8378370</v>
      </c>
      <c r="S1414" s="95"/>
      <c r="T1414" s="95"/>
      <c r="U1414" s="95"/>
      <c r="V1414" s="95"/>
      <c r="W1414" s="95"/>
      <c r="X1414" s="95">
        <f t="shared" si="484"/>
        <v>8378370</v>
      </c>
      <c r="Y1414" s="9" t="s">
        <v>2660</v>
      </c>
      <c r="Z1414" s="16">
        <v>0</v>
      </c>
      <c r="AA1414" s="16">
        <v>0</v>
      </c>
      <c r="AB1414" s="16">
        <v>0</v>
      </c>
      <c r="AC1414" s="53">
        <f t="shared" si="486"/>
        <v>8378370</v>
      </c>
      <c r="AD1414" s="55"/>
    </row>
    <row r="1415" spans="1:30" s="6" customFormat="1" ht="93.75" customHeight="1" x14ac:dyDescent="0.25">
      <c r="A1415" s="51">
        <f>IF(OR(D1415=0,D1415=""),"",COUNTA($D$1156:D1415))</f>
        <v>238</v>
      </c>
      <c r="B1415" s="9" t="s">
        <v>1219</v>
      </c>
      <c r="C1415" s="11" t="s">
        <v>104</v>
      </c>
      <c r="D1415" s="16">
        <v>1973</v>
      </c>
      <c r="E1415" s="95">
        <v>7779.9</v>
      </c>
      <c r="F1415" s="95">
        <v>5922.5</v>
      </c>
      <c r="G1415" s="95">
        <v>0</v>
      </c>
      <c r="H1415" s="9" t="s">
        <v>729</v>
      </c>
      <c r="I1415" s="9"/>
      <c r="J1415" s="9"/>
      <c r="K1415" s="9"/>
      <c r="L1415" s="95">
        <f>677*E1415</f>
        <v>5266992.3</v>
      </c>
      <c r="M1415" s="95">
        <f>1213*E1415</f>
        <v>9437018.6999999993</v>
      </c>
      <c r="N1415" s="95">
        <f>620*E1415</f>
        <v>4823538</v>
      </c>
      <c r="O1415" s="95">
        <f>863*E1415</f>
        <v>6714053.6999999993</v>
      </c>
      <c r="P1415" s="95">
        <f>546*E1415</f>
        <v>4247825.3999999994</v>
      </c>
      <c r="Q1415" s="95"/>
      <c r="R1415" s="95"/>
      <c r="S1415" s="95">
        <f>297*E1415</f>
        <v>2310630.2999999998</v>
      </c>
      <c r="T1415" s="95"/>
      <c r="U1415" s="95">
        <f>111*E1415</f>
        <v>863568.89999999991</v>
      </c>
      <c r="V1415" s="95">
        <f>35*E1415</f>
        <v>272296.5</v>
      </c>
      <c r="W1415" s="95">
        <f t="shared" ref="W1415" si="490">(L1415+M1415+N1415+O1415+P1415+Q1415+R1415+S1415+T1415+U1415)*0.0214</f>
        <v>720401.62421999988</v>
      </c>
      <c r="X1415" s="95">
        <f t="shared" si="484"/>
        <v>34656325.424219996</v>
      </c>
      <c r="Y1415" s="9" t="s">
        <v>2660</v>
      </c>
      <c r="Z1415" s="16">
        <v>0</v>
      </c>
      <c r="AA1415" s="16">
        <v>0</v>
      </c>
      <c r="AB1415" s="16">
        <v>0</v>
      </c>
      <c r="AC1415" s="53">
        <f t="shared" si="486"/>
        <v>34656325.424219996</v>
      </c>
      <c r="AD1415" s="55"/>
    </row>
    <row r="1416" spans="1:30" s="6" customFormat="1" ht="93.75" customHeight="1" x14ac:dyDescent="0.25">
      <c r="A1416" s="51">
        <f>IF(OR(D1416=0,D1416=""),"",COUNTA($D$1156:D1416))</f>
        <v>239</v>
      </c>
      <c r="B1416" s="9" t="s">
        <v>1226</v>
      </c>
      <c r="C1416" s="11" t="s">
        <v>614</v>
      </c>
      <c r="D1416" s="16">
        <v>1973</v>
      </c>
      <c r="E1416" s="95">
        <v>4314.6000000000004</v>
      </c>
      <c r="F1416" s="95">
        <v>3283.8</v>
      </c>
      <c r="G1416" s="95">
        <v>0</v>
      </c>
      <c r="H1416" s="9" t="s">
        <v>729</v>
      </c>
      <c r="I1416" s="9"/>
      <c r="J1416" s="9"/>
      <c r="K1416" s="9"/>
      <c r="L1416" s="95"/>
      <c r="M1416" s="95"/>
      <c r="N1416" s="95"/>
      <c r="O1416" s="95"/>
      <c r="P1416" s="95"/>
      <c r="Q1416" s="95"/>
      <c r="R1416" s="95">
        <f>2340*E1416</f>
        <v>10096164</v>
      </c>
      <c r="S1416" s="95"/>
      <c r="T1416" s="95"/>
      <c r="U1416" s="95"/>
      <c r="V1416" s="95"/>
      <c r="W1416" s="95"/>
      <c r="X1416" s="95">
        <f t="shared" si="484"/>
        <v>10096164</v>
      </c>
      <c r="Y1416" s="9" t="s">
        <v>2660</v>
      </c>
      <c r="Z1416" s="16">
        <v>0</v>
      </c>
      <c r="AA1416" s="16">
        <v>0</v>
      </c>
      <c r="AB1416" s="16">
        <v>0</v>
      </c>
      <c r="AC1416" s="53">
        <f t="shared" si="486"/>
        <v>10096164</v>
      </c>
      <c r="AD1416" s="55"/>
    </row>
    <row r="1417" spans="1:30" s="6" customFormat="1" ht="93.75" customHeight="1" x14ac:dyDescent="0.25">
      <c r="A1417" s="51">
        <f>IF(OR(D1417=0,D1417=""),"",COUNTA($D$1156:D1417))</f>
        <v>240</v>
      </c>
      <c r="B1417" s="9" t="s">
        <v>1227</v>
      </c>
      <c r="C1417" s="11" t="s">
        <v>615</v>
      </c>
      <c r="D1417" s="16">
        <v>1973</v>
      </c>
      <c r="E1417" s="95">
        <v>2505.5</v>
      </c>
      <c r="F1417" s="95">
        <v>1485.3</v>
      </c>
      <c r="G1417" s="95">
        <v>1020.2</v>
      </c>
      <c r="H1417" s="9" t="s">
        <v>725</v>
      </c>
      <c r="I1417" s="9"/>
      <c r="J1417" s="9"/>
      <c r="K1417" s="9"/>
      <c r="L1417" s="95"/>
      <c r="M1417" s="95"/>
      <c r="N1417" s="95"/>
      <c r="O1417" s="95"/>
      <c r="P1417" s="95"/>
      <c r="Q1417" s="95"/>
      <c r="R1417" s="95">
        <f>5443*E1417</f>
        <v>13637436.5</v>
      </c>
      <c r="S1417" s="95"/>
      <c r="T1417" s="95"/>
      <c r="U1417" s="95"/>
      <c r="V1417" s="95"/>
      <c r="W1417" s="95"/>
      <c r="X1417" s="95">
        <f t="shared" si="484"/>
        <v>13637436.5</v>
      </c>
      <c r="Y1417" s="9" t="s">
        <v>2660</v>
      </c>
      <c r="Z1417" s="16">
        <v>0</v>
      </c>
      <c r="AA1417" s="16">
        <v>0</v>
      </c>
      <c r="AB1417" s="16">
        <v>0</v>
      </c>
      <c r="AC1417" s="53">
        <f t="shared" si="486"/>
        <v>13637436.5</v>
      </c>
      <c r="AD1417" s="55"/>
    </row>
    <row r="1418" spans="1:30" s="6" customFormat="1" ht="93.75" customHeight="1" x14ac:dyDescent="0.25">
      <c r="A1418" s="51">
        <f>IF(OR(D1418=0,D1418=""),"",COUNTA($D$1156:D1418))</f>
        <v>241</v>
      </c>
      <c r="B1418" s="9" t="s">
        <v>1230</v>
      </c>
      <c r="C1418" s="11" t="s">
        <v>616</v>
      </c>
      <c r="D1418" s="16">
        <v>1973</v>
      </c>
      <c r="E1418" s="95">
        <v>7198.6</v>
      </c>
      <c r="F1418" s="95">
        <v>5680.7</v>
      </c>
      <c r="G1418" s="95">
        <v>0</v>
      </c>
      <c r="H1418" s="9" t="s">
        <v>729</v>
      </c>
      <c r="I1418" s="9"/>
      <c r="J1418" s="9"/>
      <c r="K1418" s="9"/>
      <c r="L1418" s="95"/>
      <c r="M1418" s="95"/>
      <c r="N1418" s="95"/>
      <c r="O1418" s="95"/>
      <c r="P1418" s="95"/>
      <c r="Q1418" s="95"/>
      <c r="R1418" s="95">
        <f t="shared" ref="R1418:R1425" si="491">2340*E1418</f>
        <v>16844724</v>
      </c>
      <c r="S1418" s="95"/>
      <c r="T1418" s="95"/>
      <c r="U1418" s="95"/>
      <c r="V1418" s="95"/>
      <c r="W1418" s="95"/>
      <c r="X1418" s="95">
        <f t="shared" si="484"/>
        <v>16844724</v>
      </c>
      <c r="Y1418" s="9" t="s">
        <v>2660</v>
      </c>
      <c r="Z1418" s="16">
        <v>0</v>
      </c>
      <c r="AA1418" s="16">
        <v>0</v>
      </c>
      <c r="AB1418" s="16">
        <v>0</v>
      </c>
      <c r="AC1418" s="53">
        <f t="shared" si="486"/>
        <v>16844724</v>
      </c>
      <c r="AD1418" s="55"/>
    </row>
    <row r="1419" spans="1:30" s="6" customFormat="1" ht="93.75" customHeight="1" x14ac:dyDescent="0.25">
      <c r="A1419" s="51">
        <f>IF(OR(D1419=0,D1419=""),"",COUNTA($D$1156:D1419))</f>
        <v>242</v>
      </c>
      <c r="B1419" s="9" t="s">
        <v>932</v>
      </c>
      <c r="C1419" s="11" t="s">
        <v>652</v>
      </c>
      <c r="D1419" s="16">
        <v>1974</v>
      </c>
      <c r="E1419" s="95">
        <v>7435.3</v>
      </c>
      <c r="F1419" s="95">
        <v>5713.9</v>
      </c>
      <c r="G1419" s="95">
        <v>0</v>
      </c>
      <c r="H1419" s="9" t="s">
        <v>729</v>
      </c>
      <c r="I1419" s="9"/>
      <c r="J1419" s="9"/>
      <c r="K1419" s="9"/>
      <c r="L1419" s="95"/>
      <c r="M1419" s="95"/>
      <c r="N1419" s="95"/>
      <c r="O1419" s="95"/>
      <c r="P1419" s="95"/>
      <c r="Q1419" s="95"/>
      <c r="R1419" s="95">
        <f t="shared" si="491"/>
        <v>17398602</v>
      </c>
      <c r="S1419" s="95"/>
      <c r="T1419" s="95"/>
      <c r="U1419" s="95"/>
      <c r="V1419" s="95"/>
      <c r="W1419" s="95"/>
      <c r="X1419" s="95">
        <f t="shared" si="484"/>
        <v>17398602</v>
      </c>
      <c r="Y1419" s="9" t="s">
        <v>2660</v>
      </c>
      <c r="Z1419" s="16">
        <v>0</v>
      </c>
      <c r="AA1419" s="16">
        <v>0</v>
      </c>
      <c r="AB1419" s="16">
        <v>0</v>
      </c>
      <c r="AC1419" s="53">
        <f t="shared" si="486"/>
        <v>17398602</v>
      </c>
      <c r="AD1419" s="55"/>
    </row>
    <row r="1420" spans="1:30" s="6" customFormat="1" ht="93.75" customHeight="1" x14ac:dyDescent="0.25">
      <c r="A1420" s="51">
        <f>IF(OR(D1420=0,D1420=""),"",COUNTA($D$1156:D1420))</f>
        <v>243</v>
      </c>
      <c r="B1420" s="9" t="s">
        <v>1021</v>
      </c>
      <c r="C1420" s="11" t="s">
        <v>656</v>
      </c>
      <c r="D1420" s="16">
        <v>1974</v>
      </c>
      <c r="E1420" s="95">
        <v>2060.1999999999998</v>
      </c>
      <c r="F1420" s="95">
        <v>1702.4</v>
      </c>
      <c r="G1420" s="95">
        <v>107.7</v>
      </c>
      <c r="H1420" s="9" t="s">
        <v>729</v>
      </c>
      <c r="I1420" s="9"/>
      <c r="J1420" s="9"/>
      <c r="K1420" s="9"/>
      <c r="L1420" s="95"/>
      <c r="M1420" s="95"/>
      <c r="N1420" s="95"/>
      <c r="O1420" s="95"/>
      <c r="P1420" s="95"/>
      <c r="Q1420" s="95"/>
      <c r="R1420" s="95">
        <f t="shared" si="491"/>
        <v>4820868</v>
      </c>
      <c r="S1420" s="95"/>
      <c r="T1420" s="95"/>
      <c r="U1420" s="95"/>
      <c r="V1420" s="95"/>
      <c r="W1420" s="9"/>
      <c r="X1420" s="95">
        <f t="shared" si="484"/>
        <v>4820868</v>
      </c>
      <c r="Y1420" s="9" t="s">
        <v>2660</v>
      </c>
      <c r="Z1420" s="16">
        <v>0</v>
      </c>
      <c r="AA1420" s="16">
        <v>0</v>
      </c>
      <c r="AB1420" s="16">
        <v>0</v>
      </c>
      <c r="AC1420" s="53">
        <f t="shared" si="486"/>
        <v>4820868</v>
      </c>
      <c r="AD1420" s="55"/>
    </row>
    <row r="1421" spans="1:30" s="6" customFormat="1" ht="93.75" customHeight="1" x14ac:dyDescent="0.25">
      <c r="A1421" s="51">
        <f>IF(OR(D1421=0,D1421=""),"",COUNTA($D$1156:D1421))</f>
        <v>244</v>
      </c>
      <c r="B1421" s="9" t="s">
        <v>1024</v>
      </c>
      <c r="C1421" s="11" t="s">
        <v>657</v>
      </c>
      <c r="D1421" s="16">
        <v>1974</v>
      </c>
      <c r="E1421" s="95">
        <v>6345</v>
      </c>
      <c r="F1421" s="95">
        <v>4751.8</v>
      </c>
      <c r="G1421" s="95">
        <v>0</v>
      </c>
      <c r="H1421" s="9" t="s">
        <v>729</v>
      </c>
      <c r="I1421" s="9"/>
      <c r="J1421" s="9"/>
      <c r="K1421" s="9"/>
      <c r="L1421" s="95"/>
      <c r="M1421" s="95"/>
      <c r="N1421" s="95"/>
      <c r="O1421" s="95"/>
      <c r="P1421" s="95"/>
      <c r="Q1421" s="95"/>
      <c r="R1421" s="95">
        <f t="shared" si="491"/>
        <v>14847300</v>
      </c>
      <c r="S1421" s="95"/>
      <c r="T1421" s="95"/>
      <c r="U1421" s="95"/>
      <c r="V1421" s="95"/>
      <c r="W1421" s="9"/>
      <c r="X1421" s="95">
        <f t="shared" si="484"/>
        <v>14847300</v>
      </c>
      <c r="Y1421" s="9" t="s">
        <v>2660</v>
      </c>
      <c r="Z1421" s="16">
        <v>0</v>
      </c>
      <c r="AA1421" s="16">
        <v>0</v>
      </c>
      <c r="AB1421" s="16">
        <v>0</v>
      </c>
      <c r="AC1421" s="53">
        <f t="shared" si="486"/>
        <v>14847300</v>
      </c>
      <c r="AD1421" s="55"/>
    </row>
    <row r="1422" spans="1:30" s="6" customFormat="1" ht="93.75" customHeight="1" x14ac:dyDescent="0.25">
      <c r="A1422" s="51">
        <f>IF(OR(D1422=0,D1422=""),"",COUNTA($D$1156:D1422))</f>
        <v>245</v>
      </c>
      <c r="B1422" s="9" t="s">
        <v>1027</v>
      </c>
      <c r="C1422" s="11" t="s">
        <v>658</v>
      </c>
      <c r="D1422" s="16">
        <v>1974</v>
      </c>
      <c r="E1422" s="95">
        <v>2388.3000000000002</v>
      </c>
      <c r="F1422" s="95">
        <v>1690.7</v>
      </c>
      <c r="G1422" s="95">
        <v>107.8</v>
      </c>
      <c r="H1422" s="9" t="s">
        <v>729</v>
      </c>
      <c r="I1422" s="9"/>
      <c r="J1422" s="9"/>
      <c r="K1422" s="9"/>
      <c r="L1422" s="95"/>
      <c r="M1422" s="95"/>
      <c r="N1422" s="95"/>
      <c r="O1422" s="95"/>
      <c r="P1422" s="95"/>
      <c r="Q1422" s="95"/>
      <c r="R1422" s="95">
        <f t="shared" si="491"/>
        <v>5588622</v>
      </c>
      <c r="S1422" s="95"/>
      <c r="T1422" s="95"/>
      <c r="U1422" s="95"/>
      <c r="V1422" s="95"/>
      <c r="W1422" s="95"/>
      <c r="X1422" s="95">
        <f t="shared" si="484"/>
        <v>5588622</v>
      </c>
      <c r="Y1422" s="9" t="s">
        <v>2660</v>
      </c>
      <c r="Z1422" s="16">
        <v>0</v>
      </c>
      <c r="AA1422" s="16">
        <v>0</v>
      </c>
      <c r="AB1422" s="16">
        <v>0</v>
      </c>
      <c r="AC1422" s="53">
        <f t="shared" si="486"/>
        <v>5588622</v>
      </c>
      <c r="AD1422" s="55"/>
    </row>
    <row r="1423" spans="1:30" s="6" customFormat="1" ht="93.75" customHeight="1" x14ac:dyDescent="0.25">
      <c r="A1423" s="51">
        <f>IF(OR(D1423=0,D1423=""),"",COUNTA($D$1156:D1423))</f>
        <v>246</v>
      </c>
      <c r="B1423" s="9" t="s">
        <v>1028</v>
      </c>
      <c r="C1423" s="11" t="s">
        <v>659</v>
      </c>
      <c r="D1423" s="16">
        <v>1974</v>
      </c>
      <c r="E1423" s="95">
        <v>2279.8000000000002</v>
      </c>
      <c r="F1423" s="95">
        <v>1690.7</v>
      </c>
      <c r="G1423" s="95">
        <v>0</v>
      </c>
      <c r="H1423" s="9" t="s">
        <v>729</v>
      </c>
      <c r="I1423" s="9"/>
      <c r="J1423" s="9"/>
      <c r="K1423" s="9"/>
      <c r="L1423" s="95"/>
      <c r="M1423" s="95"/>
      <c r="N1423" s="95"/>
      <c r="O1423" s="95"/>
      <c r="P1423" s="95"/>
      <c r="Q1423" s="95"/>
      <c r="R1423" s="95">
        <f t="shared" si="491"/>
        <v>5334732</v>
      </c>
      <c r="S1423" s="95"/>
      <c r="T1423" s="95"/>
      <c r="U1423" s="95"/>
      <c r="V1423" s="95"/>
      <c r="W1423" s="95"/>
      <c r="X1423" s="95">
        <f t="shared" si="484"/>
        <v>5334732</v>
      </c>
      <c r="Y1423" s="9" t="s">
        <v>2660</v>
      </c>
      <c r="Z1423" s="16">
        <v>0</v>
      </c>
      <c r="AA1423" s="16">
        <v>0</v>
      </c>
      <c r="AB1423" s="16">
        <v>0</v>
      </c>
      <c r="AC1423" s="53">
        <f t="shared" si="486"/>
        <v>5334732</v>
      </c>
      <c r="AD1423" s="55"/>
    </row>
    <row r="1424" spans="1:30" s="6" customFormat="1" ht="93.75" customHeight="1" x14ac:dyDescent="0.25">
      <c r="A1424" s="51">
        <f>IF(OR(D1424=0,D1424=""),"",COUNTA($D$1156:D1424))</f>
        <v>247</v>
      </c>
      <c r="B1424" s="9" t="s">
        <v>1030</v>
      </c>
      <c r="C1424" s="11" t="s">
        <v>660</v>
      </c>
      <c r="D1424" s="16">
        <v>1974</v>
      </c>
      <c r="E1424" s="95">
        <v>2197.1</v>
      </c>
      <c r="F1424" s="95">
        <v>1691.9</v>
      </c>
      <c r="G1424" s="95">
        <v>0</v>
      </c>
      <c r="H1424" s="9" t="s">
        <v>729</v>
      </c>
      <c r="I1424" s="9"/>
      <c r="J1424" s="9"/>
      <c r="K1424" s="9"/>
      <c r="L1424" s="95"/>
      <c r="M1424" s="95"/>
      <c r="N1424" s="95"/>
      <c r="O1424" s="95"/>
      <c r="P1424" s="95"/>
      <c r="Q1424" s="95"/>
      <c r="R1424" s="95">
        <f t="shared" si="491"/>
        <v>5141214</v>
      </c>
      <c r="S1424" s="95"/>
      <c r="T1424" s="95"/>
      <c r="U1424" s="95"/>
      <c r="V1424" s="95"/>
      <c r="W1424" s="95"/>
      <c r="X1424" s="95">
        <f t="shared" si="484"/>
        <v>5141214</v>
      </c>
      <c r="Y1424" s="9" t="s">
        <v>2660</v>
      </c>
      <c r="Z1424" s="16">
        <v>0</v>
      </c>
      <c r="AA1424" s="16">
        <v>0</v>
      </c>
      <c r="AB1424" s="16">
        <v>0</v>
      </c>
      <c r="AC1424" s="53">
        <f t="shared" si="486"/>
        <v>5141214</v>
      </c>
      <c r="AD1424" s="55"/>
    </row>
    <row r="1425" spans="1:30" s="6" customFormat="1" ht="93.75" customHeight="1" x14ac:dyDescent="0.25">
      <c r="A1425" s="51">
        <f>IF(OR(D1425=0,D1425=""),"",COUNTA($D$1156:D1425))</f>
        <v>248</v>
      </c>
      <c r="B1425" s="9" t="s">
        <v>1034</v>
      </c>
      <c r="C1425" s="11" t="s">
        <v>661</v>
      </c>
      <c r="D1425" s="16">
        <v>1974</v>
      </c>
      <c r="E1425" s="95">
        <v>3485.3</v>
      </c>
      <c r="F1425" s="95">
        <v>2661.8</v>
      </c>
      <c r="G1425" s="95">
        <v>29.9</v>
      </c>
      <c r="H1425" s="9" t="s">
        <v>729</v>
      </c>
      <c r="I1425" s="9"/>
      <c r="J1425" s="9"/>
      <c r="K1425" s="9"/>
      <c r="L1425" s="95"/>
      <c r="M1425" s="95"/>
      <c r="N1425" s="95"/>
      <c r="O1425" s="95"/>
      <c r="P1425" s="95"/>
      <c r="Q1425" s="95"/>
      <c r="R1425" s="95">
        <f t="shared" si="491"/>
        <v>8155602</v>
      </c>
      <c r="S1425" s="95"/>
      <c r="T1425" s="95"/>
      <c r="U1425" s="95"/>
      <c r="V1425" s="95"/>
      <c r="W1425" s="9"/>
      <c r="X1425" s="95">
        <f t="shared" si="484"/>
        <v>8155602</v>
      </c>
      <c r="Y1425" s="9" t="s">
        <v>2660</v>
      </c>
      <c r="Z1425" s="16">
        <v>0</v>
      </c>
      <c r="AA1425" s="16">
        <v>0</v>
      </c>
      <c r="AB1425" s="16">
        <v>0</v>
      </c>
      <c r="AC1425" s="53">
        <f t="shared" si="486"/>
        <v>8155602</v>
      </c>
      <c r="AD1425" s="55"/>
    </row>
    <row r="1426" spans="1:30" s="6" customFormat="1" ht="93.75" customHeight="1" x14ac:dyDescent="0.25">
      <c r="A1426" s="51">
        <f>IF(OR(D1426=0,D1426=""),"",COUNTA($D$1156:D1426))</f>
        <v>249</v>
      </c>
      <c r="B1426" s="9" t="s">
        <v>1051</v>
      </c>
      <c r="C1426" s="11" t="s">
        <v>662</v>
      </c>
      <c r="D1426" s="16">
        <v>1974</v>
      </c>
      <c r="E1426" s="95">
        <v>3374.8</v>
      </c>
      <c r="F1426" s="95">
        <v>1913.5</v>
      </c>
      <c r="G1426" s="95">
        <v>272.5</v>
      </c>
      <c r="H1426" s="9" t="s">
        <v>732</v>
      </c>
      <c r="I1426" s="9"/>
      <c r="J1426" s="9"/>
      <c r="K1426" s="9"/>
      <c r="L1426" s="95"/>
      <c r="M1426" s="95"/>
      <c r="N1426" s="95"/>
      <c r="O1426" s="95"/>
      <c r="P1426" s="95"/>
      <c r="Q1426" s="95"/>
      <c r="R1426" s="95">
        <f t="shared" ref="R1426:R1427" si="492">1165*E1426</f>
        <v>3931642</v>
      </c>
      <c r="S1426" s="95"/>
      <c r="T1426" s="95"/>
      <c r="U1426" s="95"/>
      <c r="V1426" s="95"/>
      <c r="W1426" s="9"/>
      <c r="X1426" s="95">
        <f t="shared" si="484"/>
        <v>3931642</v>
      </c>
      <c r="Y1426" s="9" t="s">
        <v>2660</v>
      </c>
      <c r="Z1426" s="16">
        <v>0</v>
      </c>
      <c r="AA1426" s="16">
        <v>0</v>
      </c>
      <c r="AB1426" s="16">
        <v>0</v>
      </c>
      <c r="AC1426" s="53">
        <f t="shared" si="486"/>
        <v>3931642</v>
      </c>
      <c r="AD1426" s="55"/>
    </row>
    <row r="1427" spans="1:30" s="6" customFormat="1" ht="93.75" customHeight="1" x14ac:dyDescent="0.25">
      <c r="A1427" s="51">
        <f>IF(OR(D1427=0,D1427=""),"",COUNTA($D$1156:D1427))</f>
        <v>250</v>
      </c>
      <c r="B1427" s="9" t="s">
        <v>1052</v>
      </c>
      <c r="C1427" s="11" t="s">
        <v>663</v>
      </c>
      <c r="D1427" s="16">
        <v>1974</v>
      </c>
      <c r="E1427" s="95">
        <v>3175.2</v>
      </c>
      <c r="F1427" s="95">
        <v>1984.1</v>
      </c>
      <c r="G1427" s="95">
        <v>0</v>
      </c>
      <c r="H1427" s="9" t="s">
        <v>732</v>
      </c>
      <c r="I1427" s="9"/>
      <c r="J1427" s="9"/>
      <c r="K1427" s="9"/>
      <c r="L1427" s="95"/>
      <c r="M1427" s="95"/>
      <c r="N1427" s="95"/>
      <c r="O1427" s="95"/>
      <c r="P1427" s="95"/>
      <c r="Q1427" s="95"/>
      <c r="R1427" s="95">
        <f t="shared" si="492"/>
        <v>3699108</v>
      </c>
      <c r="S1427" s="95"/>
      <c r="T1427" s="95"/>
      <c r="U1427" s="95"/>
      <c r="V1427" s="95"/>
      <c r="W1427" s="95"/>
      <c r="X1427" s="95">
        <f t="shared" si="484"/>
        <v>3699108</v>
      </c>
      <c r="Y1427" s="9" t="s">
        <v>2660</v>
      </c>
      <c r="Z1427" s="16">
        <v>0</v>
      </c>
      <c r="AA1427" s="16">
        <v>0</v>
      </c>
      <c r="AB1427" s="16">
        <v>0</v>
      </c>
      <c r="AC1427" s="53">
        <f t="shared" si="486"/>
        <v>3699108</v>
      </c>
      <c r="AD1427" s="55"/>
    </row>
    <row r="1428" spans="1:30" s="6" customFormat="1" ht="93.75" customHeight="1" x14ac:dyDescent="0.25">
      <c r="A1428" s="51">
        <f>IF(OR(D1428=0,D1428=""),"",COUNTA($D$1156:D1428))</f>
        <v>251</v>
      </c>
      <c r="B1428" s="9" t="s">
        <v>2560</v>
      </c>
      <c r="C1428" s="11" t="s">
        <v>2559</v>
      </c>
      <c r="D1428" s="92">
        <v>1979</v>
      </c>
      <c r="E1428" s="86">
        <v>5114.3999999999996</v>
      </c>
      <c r="F1428" s="86">
        <v>3651</v>
      </c>
      <c r="G1428" s="86">
        <v>0</v>
      </c>
      <c r="H1428" s="93" t="s">
        <v>732</v>
      </c>
      <c r="I1428" s="9">
        <v>1</v>
      </c>
      <c r="J1428" s="9">
        <v>1</v>
      </c>
      <c r="K1428" s="9"/>
      <c r="L1428" s="95"/>
      <c r="M1428" s="95"/>
      <c r="N1428" s="95"/>
      <c r="O1428" s="95"/>
      <c r="P1428" s="95"/>
      <c r="Q1428" s="95">
        <f t="shared" ref="Q1428" si="493">4023848*J1428</f>
        <v>4023848</v>
      </c>
      <c r="R1428" s="95"/>
      <c r="S1428" s="95"/>
      <c r="T1428" s="95"/>
      <c r="U1428" s="95"/>
      <c r="V1428" s="95">
        <f t="shared" ref="V1428" si="494">48*E1428</f>
        <v>245491.19999999998</v>
      </c>
      <c r="W1428" s="95"/>
      <c r="X1428" s="95">
        <f t="shared" ref="X1428" si="495">L1428+M1428+N1428+O1428+P1428+Q1428+R1428+S1428+T1428+U1428+V1428+W1428</f>
        <v>4269339.2</v>
      </c>
      <c r="Y1428" s="9" t="s">
        <v>2660</v>
      </c>
      <c r="Z1428" s="16">
        <v>0</v>
      </c>
      <c r="AA1428" s="16">
        <v>0</v>
      </c>
      <c r="AB1428" s="16">
        <v>0</v>
      </c>
      <c r="AC1428" s="53">
        <f t="shared" ref="AC1428" si="496">X1428-(Z1428+AA1428+AB1428)</f>
        <v>4269339.2</v>
      </c>
      <c r="AD1428" s="55"/>
    </row>
    <row r="1429" spans="1:30" s="6" customFormat="1" ht="93.75" customHeight="1" x14ac:dyDescent="0.25">
      <c r="A1429" s="51">
        <f>IF(OR(D1429=0,D1429=""),"",COUNTA($D$1156:D1429))</f>
        <v>252</v>
      </c>
      <c r="B1429" s="9" t="s">
        <v>2650</v>
      </c>
      <c r="C1429" s="11" t="s">
        <v>335</v>
      </c>
      <c r="D1429" s="16">
        <v>1968</v>
      </c>
      <c r="E1429" s="95">
        <v>4765.7</v>
      </c>
      <c r="F1429" s="95">
        <v>3525.7</v>
      </c>
      <c r="G1429" s="95">
        <v>0</v>
      </c>
      <c r="H1429" s="9" t="s">
        <v>729</v>
      </c>
      <c r="I1429" s="9"/>
      <c r="J1429" s="9"/>
      <c r="K1429" s="9"/>
      <c r="L1429" s="95">
        <f>677*E1429</f>
        <v>3226378.9</v>
      </c>
      <c r="M1429" s="95">
        <f>1213*E1429</f>
        <v>5780794.0999999996</v>
      </c>
      <c r="N1429" s="95"/>
      <c r="O1429" s="95">
        <f>863*E1429</f>
        <v>4112799.0999999996</v>
      </c>
      <c r="P1429" s="95">
        <f>546*E1429</f>
        <v>2602072.1999999997</v>
      </c>
      <c r="Q1429" s="95"/>
      <c r="R1429" s="95">
        <f t="shared" ref="R1429:R1439" si="497">2340*E1429</f>
        <v>11151738</v>
      </c>
      <c r="S1429" s="95">
        <f>297*E1429</f>
        <v>1415412.9</v>
      </c>
      <c r="T1429" s="95">
        <f>2771*E1429</f>
        <v>13205754.699999999</v>
      </c>
      <c r="U1429" s="95">
        <f>111*E1429</f>
        <v>528992.69999999995</v>
      </c>
      <c r="V1429" s="95"/>
      <c r="W1429" s="95"/>
      <c r="X1429" s="95">
        <f t="shared" ref="X1429" si="498">L1429+M1429+N1429+O1429+P1429+Q1429+R1429+S1429+T1429+U1429+V1429+W1429</f>
        <v>42023942.599999994</v>
      </c>
      <c r="Y1429" s="9" t="s">
        <v>2660</v>
      </c>
      <c r="Z1429" s="16">
        <v>0</v>
      </c>
      <c r="AA1429" s="16">
        <v>0</v>
      </c>
      <c r="AB1429" s="16">
        <v>0</v>
      </c>
      <c r="AC1429" s="53">
        <f t="shared" ref="AC1429" si="499">X1429-(Z1429+AA1429+AB1429)</f>
        <v>42023942.599999994</v>
      </c>
      <c r="AD1429" s="55"/>
    </row>
    <row r="1430" spans="1:30" s="6" customFormat="1" ht="93.75" customHeight="1" x14ac:dyDescent="0.25">
      <c r="A1430" s="51">
        <f>IF(OR(D1430=0,D1430=""),"",COUNTA($D$1156:D1430))</f>
        <v>253</v>
      </c>
      <c r="B1430" s="9" t="s">
        <v>1056</v>
      </c>
      <c r="C1430" s="11" t="s">
        <v>664</v>
      </c>
      <c r="D1430" s="16">
        <v>1974</v>
      </c>
      <c r="E1430" s="95">
        <v>4301.62</v>
      </c>
      <c r="F1430" s="95">
        <v>2926</v>
      </c>
      <c r="G1430" s="95">
        <v>104</v>
      </c>
      <c r="H1430" s="9" t="s">
        <v>729</v>
      </c>
      <c r="I1430" s="9"/>
      <c r="J1430" s="9"/>
      <c r="K1430" s="9"/>
      <c r="L1430" s="95"/>
      <c r="M1430" s="95"/>
      <c r="N1430" s="95"/>
      <c r="O1430" s="95"/>
      <c r="P1430" s="95"/>
      <c r="Q1430" s="95"/>
      <c r="R1430" s="95">
        <f t="shared" si="497"/>
        <v>10065790.799999999</v>
      </c>
      <c r="S1430" s="95"/>
      <c r="T1430" s="95"/>
      <c r="U1430" s="95"/>
      <c r="V1430" s="95"/>
      <c r="W1430" s="95"/>
      <c r="X1430" s="95">
        <f t="shared" si="484"/>
        <v>10065790.799999999</v>
      </c>
      <c r="Y1430" s="9" t="s">
        <v>2660</v>
      </c>
      <c r="Z1430" s="16">
        <v>0</v>
      </c>
      <c r="AA1430" s="16">
        <v>0</v>
      </c>
      <c r="AB1430" s="16">
        <v>0</v>
      </c>
      <c r="AC1430" s="53">
        <f t="shared" si="486"/>
        <v>10065790.799999999</v>
      </c>
      <c r="AD1430" s="55"/>
    </row>
    <row r="1431" spans="1:30" s="6" customFormat="1" ht="93.75" customHeight="1" x14ac:dyDescent="0.25">
      <c r="A1431" s="51">
        <f>IF(OR(D1431=0,D1431=""),"",COUNTA($D$1156:D1431))</f>
        <v>254</v>
      </c>
      <c r="B1431" s="9" t="s">
        <v>1057</v>
      </c>
      <c r="C1431" s="11" t="s">
        <v>665</v>
      </c>
      <c r="D1431" s="16">
        <v>1974</v>
      </c>
      <c r="E1431" s="95">
        <v>6001.4</v>
      </c>
      <c r="F1431" s="95">
        <v>4414.5</v>
      </c>
      <c r="G1431" s="95">
        <v>0</v>
      </c>
      <c r="H1431" s="9" t="s">
        <v>729</v>
      </c>
      <c r="I1431" s="9"/>
      <c r="J1431" s="9"/>
      <c r="K1431" s="9"/>
      <c r="L1431" s="95"/>
      <c r="M1431" s="95"/>
      <c r="N1431" s="95"/>
      <c r="O1431" s="95"/>
      <c r="P1431" s="95"/>
      <c r="Q1431" s="95"/>
      <c r="R1431" s="95">
        <f t="shared" si="497"/>
        <v>14043276</v>
      </c>
      <c r="S1431" s="95"/>
      <c r="T1431" s="95"/>
      <c r="U1431" s="95"/>
      <c r="V1431" s="95"/>
      <c r="W1431" s="95"/>
      <c r="X1431" s="95">
        <f t="shared" si="484"/>
        <v>14043276</v>
      </c>
      <c r="Y1431" s="9" t="s">
        <v>2660</v>
      </c>
      <c r="Z1431" s="16">
        <v>0</v>
      </c>
      <c r="AA1431" s="16">
        <v>0</v>
      </c>
      <c r="AB1431" s="16">
        <v>0</v>
      </c>
      <c r="AC1431" s="53">
        <f t="shared" si="486"/>
        <v>14043276</v>
      </c>
      <c r="AD1431" s="55"/>
    </row>
    <row r="1432" spans="1:30" s="6" customFormat="1" ht="93.75" customHeight="1" x14ac:dyDescent="0.25">
      <c r="A1432" s="51">
        <f>IF(OR(D1432=0,D1432=""),"",COUNTA($D$1156:D1432))</f>
        <v>255</v>
      </c>
      <c r="B1432" s="9" t="s">
        <v>1059</v>
      </c>
      <c r="C1432" s="11" t="s">
        <v>666</v>
      </c>
      <c r="D1432" s="16">
        <v>1974</v>
      </c>
      <c r="E1432" s="95">
        <v>2376.5</v>
      </c>
      <c r="F1432" s="95">
        <v>1873.5</v>
      </c>
      <c r="G1432" s="95">
        <v>23.3</v>
      </c>
      <c r="H1432" s="9" t="s">
        <v>729</v>
      </c>
      <c r="I1432" s="9"/>
      <c r="J1432" s="9"/>
      <c r="K1432" s="9"/>
      <c r="L1432" s="95"/>
      <c r="M1432" s="95"/>
      <c r="N1432" s="95"/>
      <c r="O1432" s="95"/>
      <c r="P1432" s="95"/>
      <c r="Q1432" s="95"/>
      <c r="R1432" s="95">
        <f t="shared" si="497"/>
        <v>5561010</v>
      </c>
      <c r="S1432" s="95"/>
      <c r="T1432" s="95"/>
      <c r="U1432" s="95"/>
      <c r="V1432" s="95"/>
      <c r="W1432" s="95"/>
      <c r="X1432" s="95">
        <f t="shared" si="484"/>
        <v>5561010</v>
      </c>
      <c r="Y1432" s="9" t="s">
        <v>2660</v>
      </c>
      <c r="Z1432" s="16">
        <v>0</v>
      </c>
      <c r="AA1432" s="16">
        <v>0</v>
      </c>
      <c r="AB1432" s="16">
        <v>0</v>
      </c>
      <c r="AC1432" s="53">
        <f t="shared" si="486"/>
        <v>5561010</v>
      </c>
      <c r="AD1432" s="55"/>
    </row>
    <row r="1433" spans="1:30" s="6" customFormat="1" ht="93.75" customHeight="1" x14ac:dyDescent="0.25">
      <c r="A1433" s="51">
        <f>IF(OR(D1433=0,D1433=""),"",COUNTA($D$1156:D1433))</f>
        <v>256</v>
      </c>
      <c r="B1433" s="9" t="s">
        <v>1061</v>
      </c>
      <c r="C1433" s="11" t="s">
        <v>667</v>
      </c>
      <c r="D1433" s="16">
        <v>1974</v>
      </c>
      <c r="E1433" s="95">
        <v>5255.5</v>
      </c>
      <c r="F1433" s="95">
        <v>3509.8</v>
      </c>
      <c r="G1433" s="95">
        <v>0</v>
      </c>
      <c r="H1433" s="9" t="s">
        <v>728</v>
      </c>
      <c r="I1433" s="9"/>
      <c r="J1433" s="9"/>
      <c r="K1433" s="9"/>
      <c r="L1433" s="95"/>
      <c r="M1433" s="95"/>
      <c r="N1433" s="95"/>
      <c r="O1433" s="95"/>
      <c r="P1433" s="95"/>
      <c r="Q1433" s="95"/>
      <c r="R1433" s="95">
        <f t="shared" si="497"/>
        <v>12297870</v>
      </c>
      <c r="S1433" s="95"/>
      <c r="T1433" s="95"/>
      <c r="U1433" s="95"/>
      <c r="V1433" s="95"/>
      <c r="W1433" s="95"/>
      <c r="X1433" s="95">
        <f t="shared" si="484"/>
        <v>12297870</v>
      </c>
      <c r="Y1433" s="9" t="s">
        <v>2660</v>
      </c>
      <c r="Z1433" s="16">
        <v>0</v>
      </c>
      <c r="AA1433" s="16">
        <v>0</v>
      </c>
      <c r="AB1433" s="16">
        <v>0</v>
      </c>
      <c r="AC1433" s="53">
        <f t="shared" si="486"/>
        <v>12297870</v>
      </c>
      <c r="AD1433" s="55"/>
    </row>
    <row r="1434" spans="1:30" s="6" customFormat="1" ht="93.75" customHeight="1" x14ac:dyDescent="0.25">
      <c r="A1434" s="51">
        <f>IF(OR(D1434=0,D1434=""),"",COUNTA($D$1156:D1434))</f>
        <v>257</v>
      </c>
      <c r="B1434" s="9" t="s">
        <v>1141</v>
      </c>
      <c r="C1434" s="11" t="s">
        <v>668</v>
      </c>
      <c r="D1434" s="16">
        <v>1974</v>
      </c>
      <c r="E1434" s="95">
        <v>2275.4</v>
      </c>
      <c r="F1434" s="95">
        <v>1675.1</v>
      </c>
      <c r="G1434" s="95">
        <v>0</v>
      </c>
      <c r="H1434" s="9" t="s">
        <v>729</v>
      </c>
      <c r="I1434" s="9"/>
      <c r="J1434" s="9"/>
      <c r="K1434" s="9"/>
      <c r="L1434" s="95"/>
      <c r="M1434" s="95"/>
      <c r="N1434" s="95"/>
      <c r="O1434" s="95"/>
      <c r="P1434" s="95"/>
      <c r="Q1434" s="95"/>
      <c r="R1434" s="95">
        <f t="shared" si="497"/>
        <v>5324436</v>
      </c>
      <c r="S1434" s="95"/>
      <c r="T1434" s="95"/>
      <c r="U1434" s="95"/>
      <c r="V1434" s="95"/>
      <c r="W1434" s="95"/>
      <c r="X1434" s="95">
        <f t="shared" si="484"/>
        <v>5324436</v>
      </c>
      <c r="Y1434" s="9" t="s">
        <v>2660</v>
      </c>
      <c r="Z1434" s="16">
        <v>0</v>
      </c>
      <c r="AA1434" s="16">
        <v>0</v>
      </c>
      <c r="AB1434" s="16">
        <v>0</v>
      </c>
      <c r="AC1434" s="53">
        <f t="shared" si="486"/>
        <v>5324436</v>
      </c>
      <c r="AD1434" s="55"/>
    </row>
    <row r="1435" spans="1:30" s="6" customFormat="1" ht="93.75" customHeight="1" x14ac:dyDescent="0.25">
      <c r="A1435" s="51">
        <f>IF(OR(D1435=0,D1435=""),"",COUNTA($D$1156:D1435))</f>
        <v>258</v>
      </c>
      <c r="B1435" s="9" t="s">
        <v>1142</v>
      </c>
      <c r="C1435" s="11" t="s">
        <v>669</v>
      </c>
      <c r="D1435" s="16">
        <v>1974</v>
      </c>
      <c r="E1435" s="95">
        <v>6004</v>
      </c>
      <c r="F1435" s="95">
        <v>4405</v>
      </c>
      <c r="G1435" s="95">
        <v>0</v>
      </c>
      <c r="H1435" s="9" t="s">
        <v>729</v>
      </c>
      <c r="I1435" s="9"/>
      <c r="J1435" s="9"/>
      <c r="K1435" s="9"/>
      <c r="L1435" s="95"/>
      <c r="M1435" s="95"/>
      <c r="N1435" s="95"/>
      <c r="O1435" s="95"/>
      <c r="P1435" s="95"/>
      <c r="Q1435" s="95"/>
      <c r="R1435" s="95">
        <f t="shared" si="497"/>
        <v>14049360</v>
      </c>
      <c r="S1435" s="95"/>
      <c r="T1435" s="95"/>
      <c r="U1435" s="95"/>
      <c r="V1435" s="95"/>
      <c r="W1435" s="95"/>
      <c r="X1435" s="95">
        <f t="shared" si="484"/>
        <v>14049360</v>
      </c>
      <c r="Y1435" s="9" t="s">
        <v>2660</v>
      </c>
      <c r="Z1435" s="16">
        <v>0</v>
      </c>
      <c r="AA1435" s="16">
        <v>0</v>
      </c>
      <c r="AB1435" s="16">
        <v>0</v>
      </c>
      <c r="AC1435" s="53">
        <f t="shared" si="486"/>
        <v>14049360</v>
      </c>
      <c r="AD1435" s="55"/>
    </row>
    <row r="1436" spans="1:30" s="6" customFormat="1" ht="93.75" customHeight="1" x14ac:dyDescent="0.25">
      <c r="A1436" s="51">
        <f>IF(OR(D1436=0,D1436=""),"",COUNTA($D$1156:D1436))</f>
        <v>259</v>
      </c>
      <c r="B1436" s="9" t="s">
        <v>1154</v>
      </c>
      <c r="C1436" s="11" t="s">
        <v>670</v>
      </c>
      <c r="D1436" s="16">
        <v>1974</v>
      </c>
      <c r="E1436" s="95">
        <v>3617.6</v>
      </c>
      <c r="F1436" s="95">
        <v>2667</v>
      </c>
      <c r="G1436" s="95">
        <v>0</v>
      </c>
      <c r="H1436" s="9" t="s">
        <v>729</v>
      </c>
      <c r="I1436" s="95"/>
      <c r="J1436" s="95"/>
      <c r="K1436" s="9"/>
      <c r="L1436" s="95"/>
      <c r="M1436" s="95"/>
      <c r="N1436" s="95"/>
      <c r="O1436" s="95"/>
      <c r="P1436" s="95"/>
      <c r="Q1436" s="95"/>
      <c r="R1436" s="95">
        <f t="shared" si="497"/>
        <v>8465184</v>
      </c>
      <c r="S1436" s="95"/>
      <c r="T1436" s="95"/>
      <c r="U1436" s="95"/>
      <c r="V1436" s="95"/>
      <c r="W1436" s="95"/>
      <c r="X1436" s="95">
        <f t="shared" si="484"/>
        <v>8465184</v>
      </c>
      <c r="Y1436" s="9" t="s">
        <v>2660</v>
      </c>
      <c r="Z1436" s="16">
        <v>0</v>
      </c>
      <c r="AA1436" s="16">
        <v>0</v>
      </c>
      <c r="AB1436" s="16">
        <v>0</v>
      </c>
      <c r="AC1436" s="53">
        <f t="shared" si="486"/>
        <v>8465184</v>
      </c>
      <c r="AD1436" s="55"/>
    </row>
    <row r="1437" spans="1:30" s="6" customFormat="1" ht="93.75" customHeight="1" x14ac:dyDescent="0.25">
      <c r="A1437" s="51">
        <f>IF(OR(D1437=0,D1437=""),"",COUNTA($D$1156:D1437))</f>
        <v>260</v>
      </c>
      <c r="B1437" s="9" t="s">
        <v>1208</v>
      </c>
      <c r="C1437" s="11" t="s">
        <v>671</v>
      </c>
      <c r="D1437" s="16">
        <v>1974</v>
      </c>
      <c r="E1437" s="95">
        <v>5922.3</v>
      </c>
      <c r="F1437" s="95">
        <v>4416.3999999999996</v>
      </c>
      <c r="G1437" s="95">
        <v>142</v>
      </c>
      <c r="H1437" s="9" t="s">
        <v>729</v>
      </c>
      <c r="I1437" s="9"/>
      <c r="J1437" s="9"/>
      <c r="K1437" s="9"/>
      <c r="L1437" s="95"/>
      <c r="M1437" s="95"/>
      <c r="N1437" s="95"/>
      <c r="O1437" s="95"/>
      <c r="P1437" s="95"/>
      <c r="Q1437" s="95"/>
      <c r="R1437" s="95">
        <f t="shared" si="497"/>
        <v>13858182</v>
      </c>
      <c r="S1437" s="95"/>
      <c r="T1437" s="95"/>
      <c r="U1437" s="95"/>
      <c r="V1437" s="95"/>
      <c r="W1437" s="95"/>
      <c r="X1437" s="95">
        <f t="shared" si="484"/>
        <v>13858182</v>
      </c>
      <c r="Y1437" s="9" t="s">
        <v>2660</v>
      </c>
      <c r="Z1437" s="16">
        <v>0</v>
      </c>
      <c r="AA1437" s="16">
        <v>0</v>
      </c>
      <c r="AB1437" s="16">
        <v>0</v>
      </c>
      <c r="AC1437" s="53">
        <f t="shared" si="486"/>
        <v>13858182</v>
      </c>
      <c r="AD1437" s="55"/>
    </row>
    <row r="1438" spans="1:30" s="6" customFormat="1" ht="93.75" customHeight="1" x14ac:dyDescent="0.25">
      <c r="A1438" s="51">
        <f>IF(OR(D1438=0,D1438=""),"",COUNTA($D$1156:D1438))</f>
        <v>261</v>
      </c>
      <c r="B1438" s="9" t="s">
        <v>1232</v>
      </c>
      <c r="C1438" s="11" t="s">
        <v>672</v>
      </c>
      <c r="D1438" s="16">
        <v>1974</v>
      </c>
      <c r="E1438" s="95">
        <v>7690.2</v>
      </c>
      <c r="F1438" s="95">
        <v>5708.1</v>
      </c>
      <c r="G1438" s="95">
        <v>0</v>
      </c>
      <c r="H1438" s="9" t="s">
        <v>729</v>
      </c>
      <c r="I1438" s="9"/>
      <c r="J1438" s="9"/>
      <c r="K1438" s="9"/>
      <c r="L1438" s="95"/>
      <c r="M1438" s="95"/>
      <c r="N1438" s="95"/>
      <c r="O1438" s="95"/>
      <c r="P1438" s="95"/>
      <c r="Q1438" s="95"/>
      <c r="R1438" s="95">
        <f t="shared" si="497"/>
        <v>17995068</v>
      </c>
      <c r="S1438" s="95"/>
      <c r="T1438" s="95"/>
      <c r="U1438" s="95"/>
      <c r="V1438" s="95"/>
      <c r="W1438" s="95"/>
      <c r="X1438" s="95">
        <f t="shared" si="484"/>
        <v>17995068</v>
      </c>
      <c r="Y1438" s="9" t="s">
        <v>2660</v>
      </c>
      <c r="Z1438" s="16">
        <v>0</v>
      </c>
      <c r="AA1438" s="16">
        <v>0</v>
      </c>
      <c r="AB1438" s="16">
        <v>0</v>
      </c>
      <c r="AC1438" s="53">
        <f t="shared" si="486"/>
        <v>17995068</v>
      </c>
      <c r="AD1438" s="55"/>
    </row>
    <row r="1439" spans="1:30" s="6" customFormat="1" ht="93.75" customHeight="1" x14ac:dyDescent="0.25">
      <c r="A1439" s="51">
        <f>IF(OR(D1439=0,D1439=""),"",COUNTA($D$1156:D1439))</f>
        <v>262</v>
      </c>
      <c r="B1439" s="9" t="s">
        <v>1257</v>
      </c>
      <c r="C1439" s="11" t="s">
        <v>673</v>
      </c>
      <c r="D1439" s="16">
        <v>1974</v>
      </c>
      <c r="E1439" s="95">
        <v>5078</v>
      </c>
      <c r="F1439" s="95">
        <v>3597.1</v>
      </c>
      <c r="G1439" s="95">
        <v>163.19999999999999</v>
      </c>
      <c r="H1439" s="9" t="s">
        <v>729</v>
      </c>
      <c r="I1439" s="9"/>
      <c r="J1439" s="9"/>
      <c r="K1439" s="9"/>
      <c r="L1439" s="95"/>
      <c r="M1439" s="95">
        <f>1213*E1439</f>
        <v>6159614</v>
      </c>
      <c r="N1439" s="95"/>
      <c r="O1439" s="95">
        <f>863*E1439</f>
        <v>4382314</v>
      </c>
      <c r="P1439" s="95">
        <f>546*E1439</f>
        <v>2772588</v>
      </c>
      <c r="Q1439" s="95"/>
      <c r="R1439" s="95">
        <f t="shared" si="497"/>
        <v>11882520</v>
      </c>
      <c r="S1439" s="95"/>
      <c r="T1439" s="95"/>
      <c r="U1439" s="95"/>
      <c r="V1439" s="95"/>
      <c r="W1439" s="95"/>
      <c r="X1439" s="95">
        <f t="shared" si="484"/>
        <v>25197036</v>
      </c>
      <c r="Y1439" s="9" t="s">
        <v>2660</v>
      </c>
      <c r="Z1439" s="16">
        <v>0</v>
      </c>
      <c r="AA1439" s="16">
        <v>0</v>
      </c>
      <c r="AB1439" s="16">
        <v>0</v>
      </c>
      <c r="AC1439" s="53">
        <f t="shared" si="486"/>
        <v>25197036</v>
      </c>
      <c r="AD1439" s="55"/>
    </row>
    <row r="1440" spans="1:30" s="6" customFormat="1" ht="93.75" customHeight="1" x14ac:dyDescent="0.25">
      <c r="A1440" s="51">
        <f>IF(OR(D1440=0,D1440=""),"",COUNTA($D$1156:D1440))</f>
        <v>263</v>
      </c>
      <c r="B1440" s="9" t="s">
        <v>1264</v>
      </c>
      <c r="C1440" s="11" t="s">
        <v>674</v>
      </c>
      <c r="D1440" s="16">
        <v>1974</v>
      </c>
      <c r="E1440" s="95">
        <v>4533.7</v>
      </c>
      <c r="F1440" s="95">
        <v>4208</v>
      </c>
      <c r="G1440" s="95">
        <v>0</v>
      </c>
      <c r="H1440" s="9" t="s">
        <v>729</v>
      </c>
      <c r="I1440" s="9"/>
      <c r="J1440" s="9"/>
      <c r="K1440" s="9"/>
      <c r="L1440" s="95"/>
      <c r="M1440" s="95"/>
      <c r="N1440" s="95"/>
      <c r="O1440" s="95"/>
      <c r="P1440" s="95"/>
      <c r="Q1440" s="95"/>
      <c r="R1440" s="95"/>
      <c r="S1440" s="95">
        <f>297*E1440</f>
        <v>1346508.9</v>
      </c>
      <c r="T1440" s="95"/>
      <c r="U1440" s="95"/>
      <c r="V1440" s="95"/>
      <c r="W1440" s="95"/>
      <c r="X1440" s="95">
        <f t="shared" si="484"/>
        <v>1346508.9</v>
      </c>
      <c r="Y1440" s="9" t="s">
        <v>2660</v>
      </c>
      <c r="Z1440" s="16">
        <v>0</v>
      </c>
      <c r="AA1440" s="16">
        <v>0</v>
      </c>
      <c r="AB1440" s="16">
        <v>0</v>
      </c>
      <c r="AC1440" s="53">
        <f t="shared" si="486"/>
        <v>1346508.9</v>
      </c>
      <c r="AD1440" s="55"/>
    </row>
    <row r="1441" spans="1:30" s="6" customFormat="1" ht="93.75" customHeight="1" x14ac:dyDescent="0.25">
      <c r="A1441" s="51">
        <f>IF(OR(D1441=0,D1441=""),"",COUNTA($D$1156:D1441))</f>
        <v>264</v>
      </c>
      <c r="B1441" s="9" t="s">
        <v>1275</v>
      </c>
      <c r="C1441" s="11" t="s">
        <v>675</v>
      </c>
      <c r="D1441" s="16">
        <v>1974</v>
      </c>
      <c r="E1441" s="95">
        <v>7537.9</v>
      </c>
      <c r="F1441" s="95">
        <v>5700.9</v>
      </c>
      <c r="G1441" s="95">
        <v>59.8</v>
      </c>
      <c r="H1441" s="9" t="s">
        <v>729</v>
      </c>
      <c r="I1441" s="9"/>
      <c r="J1441" s="9"/>
      <c r="K1441" s="9"/>
      <c r="L1441" s="95"/>
      <c r="M1441" s="95"/>
      <c r="N1441" s="95"/>
      <c r="O1441" s="95"/>
      <c r="P1441" s="95"/>
      <c r="Q1441" s="95"/>
      <c r="R1441" s="95">
        <f t="shared" ref="R1441:R1451" si="500">2340*E1441</f>
        <v>17638686</v>
      </c>
      <c r="S1441" s="95"/>
      <c r="T1441" s="95"/>
      <c r="U1441" s="95"/>
      <c r="V1441" s="95"/>
      <c r="W1441" s="95"/>
      <c r="X1441" s="95">
        <f t="shared" si="484"/>
        <v>17638686</v>
      </c>
      <c r="Y1441" s="9" t="s">
        <v>2660</v>
      </c>
      <c r="Z1441" s="16">
        <v>0</v>
      </c>
      <c r="AA1441" s="16">
        <v>0</v>
      </c>
      <c r="AB1441" s="16">
        <v>0</v>
      </c>
      <c r="AC1441" s="53">
        <f t="shared" si="486"/>
        <v>17638686</v>
      </c>
      <c r="AD1441" s="55"/>
    </row>
    <row r="1442" spans="1:30" s="6" customFormat="1" ht="93.75" customHeight="1" x14ac:dyDescent="0.25">
      <c r="A1442" s="51">
        <f>IF(OR(D1442=0,D1442=""),"",COUNTA($D$1156:D1442))</f>
        <v>265</v>
      </c>
      <c r="B1442" s="9" t="s">
        <v>929</v>
      </c>
      <c r="C1442" s="11" t="s">
        <v>693</v>
      </c>
      <c r="D1442" s="16">
        <v>1975</v>
      </c>
      <c r="E1442" s="95">
        <v>7191.7</v>
      </c>
      <c r="F1442" s="95">
        <v>3587</v>
      </c>
      <c r="G1442" s="95">
        <v>0</v>
      </c>
      <c r="H1442" s="9" t="s">
        <v>729</v>
      </c>
      <c r="I1442" s="9"/>
      <c r="J1442" s="9"/>
      <c r="K1442" s="9"/>
      <c r="L1442" s="95"/>
      <c r="M1442" s="95"/>
      <c r="N1442" s="95"/>
      <c r="O1442" s="95"/>
      <c r="P1442" s="95"/>
      <c r="Q1442" s="95"/>
      <c r="R1442" s="95">
        <f t="shared" si="500"/>
        <v>16828578</v>
      </c>
      <c r="S1442" s="95"/>
      <c r="T1442" s="95"/>
      <c r="U1442" s="95"/>
      <c r="V1442" s="95"/>
      <c r="W1442" s="95"/>
      <c r="X1442" s="95">
        <f t="shared" si="484"/>
        <v>16828578</v>
      </c>
      <c r="Y1442" s="9" t="s">
        <v>2660</v>
      </c>
      <c r="Z1442" s="16">
        <v>0</v>
      </c>
      <c r="AA1442" s="16">
        <v>0</v>
      </c>
      <c r="AB1442" s="16">
        <v>0</v>
      </c>
      <c r="AC1442" s="53">
        <f t="shared" si="486"/>
        <v>16828578</v>
      </c>
      <c r="AD1442" s="55"/>
    </row>
    <row r="1443" spans="1:30" s="6" customFormat="1" ht="93.75" customHeight="1" x14ac:dyDescent="0.25">
      <c r="A1443" s="51">
        <f>IF(OR(D1443=0,D1443=""),"",COUNTA($D$1156:D1443))</f>
        <v>266</v>
      </c>
      <c r="B1443" s="9" t="s">
        <v>1012</v>
      </c>
      <c r="C1443" s="11" t="s">
        <v>694</v>
      </c>
      <c r="D1443" s="16">
        <v>1975</v>
      </c>
      <c r="E1443" s="95">
        <v>1795.1</v>
      </c>
      <c r="F1443" s="95">
        <v>1309.8</v>
      </c>
      <c r="G1443" s="95">
        <v>44.1</v>
      </c>
      <c r="H1443" s="9" t="s">
        <v>729</v>
      </c>
      <c r="I1443" s="9"/>
      <c r="J1443" s="9"/>
      <c r="K1443" s="9"/>
      <c r="L1443" s="95"/>
      <c r="M1443" s="95"/>
      <c r="N1443" s="95"/>
      <c r="O1443" s="95"/>
      <c r="P1443" s="95"/>
      <c r="Q1443" s="95"/>
      <c r="R1443" s="95">
        <f t="shared" si="500"/>
        <v>4200534</v>
      </c>
      <c r="S1443" s="95"/>
      <c r="T1443" s="95"/>
      <c r="U1443" s="95"/>
      <c r="V1443" s="95"/>
      <c r="W1443" s="95"/>
      <c r="X1443" s="95">
        <f t="shared" si="484"/>
        <v>4200534</v>
      </c>
      <c r="Y1443" s="9" t="s">
        <v>2660</v>
      </c>
      <c r="Z1443" s="16">
        <v>0</v>
      </c>
      <c r="AA1443" s="16">
        <v>0</v>
      </c>
      <c r="AB1443" s="16">
        <v>0</v>
      </c>
      <c r="AC1443" s="53">
        <f t="shared" si="486"/>
        <v>4200534</v>
      </c>
      <c r="AD1443" s="55"/>
    </row>
    <row r="1444" spans="1:30" s="6" customFormat="1" ht="93.75" customHeight="1" x14ac:dyDescent="0.25">
      <c r="A1444" s="51">
        <f>IF(OR(D1444=0,D1444=""),"",COUNTA($D$1156:D1444))</f>
        <v>267</v>
      </c>
      <c r="B1444" s="9" t="s">
        <v>1029</v>
      </c>
      <c r="C1444" s="11" t="s">
        <v>695</v>
      </c>
      <c r="D1444" s="16">
        <v>1975</v>
      </c>
      <c r="E1444" s="95">
        <v>5792.1</v>
      </c>
      <c r="F1444" s="95">
        <v>4306.1000000000004</v>
      </c>
      <c r="G1444" s="95">
        <v>108.5</v>
      </c>
      <c r="H1444" s="9" t="s">
        <v>729</v>
      </c>
      <c r="I1444" s="9"/>
      <c r="J1444" s="9"/>
      <c r="K1444" s="9"/>
      <c r="L1444" s="95"/>
      <c r="M1444" s="95"/>
      <c r="N1444" s="95"/>
      <c r="O1444" s="95"/>
      <c r="P1444" s="95"/>
      <c r="Q1444" s="95"/>
      <c r="R1444" s="95">
        <f t="shared" si="500"/>
        <v>13553514</v>
      </c>
      <c r="S1444" s="95"/>
      <c r="T1444" s="95"/>
      <c r="U1444" s="95"/>
      <c r="V1444" s="95"/>
      <c r="W1444" s="95"/>
      <c r="X1444" s="95">
        <f t="shared" si="484"/>
        <v>13553514</v>
      </c>
      <c r="Y1444" s="9" t="s">
        <v>2660</v>
      </c>
      <c r="Z1444" s="16">
        <v>0</v>
      </c>
      <c r="AA1444" s="16">
        <v>0</v>
      </c>
      <c r="AB1444" s="16">
        <v>0</v>
      </c>
      <c r="AC1444" s="53">
        <f t="shared" si="486"/>
        <v>13553514</v>
      </c>
      <c r="AD1444" s="55"/>
    </row>
    <row r="1445" spans="1:30" s="6" customFormat="1" ht="93.75" customHeight="1" x14ac:dyDescent="0.25">
      <c r="A1445" s="51">
        <f>IF(OR(D1445=0,D1445=""),"",COUNTA($D$1156:D1445))</f>
        <v>268</v>
      </c>
      <c r="B1445" s="9" t="s">
        <v>1060</v>
      </c>
      <c r="C1445" s="11" t="s">
        <v>696</v>
      </c>
      <c r="D1445" s="16">
        <v>1975</v>
      </c>
      <c r="E1445" s="95">
        <v>3743.1</v>
      </c>
      <c r="F1445" s="95">
        <v>2720.3</v>
      </c>
      <c r="G1445" s="95">
        <v>0</v>
      </c>
      <c r="H1445" s="9" t="s">
        <v>729</v>
      </c>
      <c r="I1445" s="9"/>
      <c r="J1445" s="9"/>
      <c r="K1445" s="9"/>
      <c r="L1445" s="95"/>
      <c r="M1445" s="95"/>
      <c r="N1445" s="95"/>
      <c r="O1445" s="95"/>
      <c r="P1445" s="95"/>
      <c r="Q1445" s="95"/>
      <c r="R1445" s="95">
        <f t="shared" si="500"/>
        <v>8758854</v>
      </c>
      <c r="S1445" s="95"/>
      <c r="T1445" s="95"/>
      <c r="U1445" s="95"/>
      <c r="V1445" s="95"/>
      <c r="W1445" s="95"/>
      <c r="X1445" s="95">
        <f t="shared" si="484"/>
        <v>8758854</v>
      </c>
      <c r="Y1445" s="9" t="s">
        <v>2660</v>
      </c>
      <c r="Z1445" s="16">
        <v>0</v>
      </c>
      <c r="AA1445" s="16">
        <v>0</v>
      </c>
      <c r="AB1445" s="16">
        <v>0</v>
      </c>
      <c r="AC1445" s="53">
        <f t="shared" si="486"/>
        <v>8758854</v>
      </c>
      <c r="AD1445" s="55"/>
    </row>
    <row r="1446" spans="1:30" s="6" customFormat="1" ht="93.75" customHeight="1" x14ac:dyDescent="0.25">
      <c r="A1446" s="51">
        <f>IF(OR(D1446=0,D1446=""),"",COUNTA($D$1156:D1446))</f>
        <v>269</v>
      </c>
      <c r="B1446" s="9" t="s">
        <v>1143</v>
      </c>
      <c r="C1446" s="11" t="s">
        <v>697</v>
      </c>
      <c r="D1446" s="16">
        <v>1975</v>
      </c>
      <c r="E1446" s="95">
        <v>6622.8</v>
      </c>
      <c r="F1446" s="95">
        <v>4836.1000000000004</v>
      </c>
      <c r="G1446" s="95">
        <v>390.9</v>
      </c>
      <c r="H1446" s="9" t="s">
        <v>729</v>
      </c>
      <c r="I1446" s="9"/>
      <c r="J1446" s="9"/>
      <c r="K1446" s="9"/>
      <c r="L1446" s="95"/>
      <c r="M1446" s="95"/>
      <c r="N1446" s="95"/>
      <c r="O1446" s="95"/>
      <c r="P1446" s="95"/>
      <c r="Q1446" s="95"/>
      <c r="R1446" s="95">
        <f t="shared" si="500"/>
        <v>15497352</v>
      </c>
      <c r="S1446" s="95"/>
      <c r="T1446" s="95"/>
      <c r="U1446" s="95"/>
      <c r="V1446" s="95"/>
      <c r="W1446" s="95"/>
      <c r="X1446" s="95">
        <f t="shared" si="484"/>
        <v>15497352</v>
      </c>
      <c r="Y1446" s="9" t="s">
        <v>2660</v>
      </c>
      <c r="Z1446" s="16">
        <v>0</v>
      </c>
      <c r="AA1446" s="16">
        <v>0</v>
      </c>
      <c r="AB1446" s="16">
        <v>0</v>
      </c>
      <c r="AC1446" s="53">
        <f t="shared" si="486"/>
        <v>15497352</v>
      </c>
      <c r="AD1446" s="55"/>
    </row>
    <row r="1447" spans="1:30" s="6" customFormat="1" ht="93.75" customHeight="1" x14ac:dyDescent="0.25">
      <c r="A1447" s="51">
        <f>IF(OR(D1447=0,D1447=""),"",COUNTA($D$1156:D1447))</f>
        <v>270</v>
      </c>
      <c r="B1447" s="9" t="s">
        <v>1147</v>
      </c>
      <c r="C1447" s="11" t="s">
        <v>699</v>
      </c>
      <c r="D1447" s="16">
        <v>1975</v>
      </c>
      <c r="E1447" s="95">
        <v>7528.7</v>
      </c>
      <c r="F1447" s="95">
        <v>5810.8</v>
      </c>
      <c r="G1447" s="95">
        <v>0</v>
      </c>
      <c r="H1447" s="9" t="s">
        <v>729</v>
      </c>
      <c r="I1447" s="9"/>
      <c r="J1447" s="9"/>
      <c r="K1447" s="9"/>
      <c r="L1447" s="95"/>
      <c r="M1447" s="95"/>
      <c r="N1447" s="95"/>
      <c r="O1447" s="95"/>
      <c r="P1447" s="95"/>
      <c r="Q1447" s="95"/>
      <c r="R1447" s="95">
        <f t="shared" si="500"/>
        <v>17617158</v>
      </c>
      <c r="S1447" s="95"/>
      <c r="T1447" s="95"/>
      <c r="U1447" s="95"/>
      <c r="V1447" s="95"/>
      <c r="W1447" s="95"/>
      <c r="X1447" s="95">
        <f t="shared" si="484"/>
        <v>17617158</v>
      </c>
      <c r="Y1447" s="9" t="s">
        <v>2660</v>
      </c>
      <c r="Z1447" s="16">
        <v>0</v>
      </c>
      <c r="AA1447" s="16">
        <v>0</v>
      </c>
      <c r="AB1447" s="16">
        <v>0</v>
      </c>
      <c r="AC1447" s="53">
        <f t="shared" si="486"/>
        <v>17617158</v>
      </c>
      <c r="AD1447" s="55"/>
    </row>
    <row r="1448" spans="1:30" s="6" customFormat="1" ht="93.75" customHeight="1" x14ac:dyDescent="0.25">
      <c r="A1448" s="51">
        <f>IF(OR(D1448=0,D1448=""),"",COUNTA($D$1156:D1448))</f>
        <v>271</v>
      </c>
      <c r="B1448" s="9" t="s">
        <v>1202</v>
      </c>
      <c r="C1448" s="11" t="s">
        <v>701</v>
      </c>
      <c r="D1448" s="16">
        <v>1975</v>
      </c>
      <c r="E1448" s="95">
        <v>1982.2</v>
      </c>
      <c r="F1448" s="95">
        <v>1497.1</v>
      </c>
      <c r="G1448" s="95">
        <v>0</v>
      </c>
      <c r="H1448" s="9" t="s">
        <v>729</v>
      </c>
      <c r="I1448" s="9"/>
      <c r="J1448" s="9"/>
      <c r="K1448" s="9"/>
      <c r="L1448" s="95"/>
      <c r="M1448" s="95"/>
      <c r="N1448" s="95"/>
      <c r="O1448" s="95"/>
      <c r="P1448" s="95"/>
      <c r="Q1448" s="95"/>
      <c r="R1448" s="95">
        <f t="shared" si="500"/>
        <v>4638348</v>
      </c>
      <c r="S1448" s="95"/>
      <c r="T1448" s="95"/>
      <c r="U1448" s="95"/>
      <c r="V1448" s="95"/>
      <c r="W1448" s="95"/>
      <c r="X1448" s="95">
        <f t="shared" si="484"/>
        <v>4638348</v>
      </c>
      <c r="Y1448" s="9" t="s">
        <v>2660</v>
      </c>
      <c r="Z1448" s="16">
        <v>0</v>
      </c>
      <c r="AA1448" s="16">
        <v>0</v>
      </c>
      <c r="AB1448" s="16">
        <v>0</v>
      </c>
      <c r="AC1448" s="53">
        <f t="shared" si="486"/>
        <v>4638348</v>
      </c>
      <c r="AD1448" s="55"/>
    </row>
    <row r="1449" spans="1:30" s="6" customFormat="1" ht="93.75" customHeight="1" x14ac:dyDescent="0.25">
      <c r="A1449" s="51">
        <f>IF(OR(D1449=0,D1449=""),"",COUNTA($D$1156:D1449))</f>
        <v>272</v>
      </c>
      <c r="B1449" s="9" t="s">
        <v>1225</v>
      </c>
      <c r="C1449" s="11" t="s">
        <v>702</v>
      </c>
      <c r="D1449" s="16">
        <v>1975</v>
      </c>
      <c r="E1449" s="95">
        <v>8079.8</v>
      </c>
      <c r="F1449" s="95">
        <v>6105.5</v>
      </c>
      <c r="G1449" s="95">
        <v>112.9</v>
      </c>
      <c r="H1449" s="9" t="s">
        <v>729</v>
      </c>
      <c r="I1449" s="9"/>
      <c r="J1449" s="9"/>
      <c r="K1449" s="9"/>
      <c r="L1449" s="95"/>
      <c r="M1449" s="95"/>
      <c r="N1449" s="95"/>
      <c r="O1449" s="95"/>
      <c r="P1449" s="95"/>
      <c r="Q1449" s="95"/>
      <c r="R1449" s="95">
        <f t="shared" si="500"/>
        <v>18906732</v>
      </c>
      <c r="S1449" s="95"/>
      <c r="T1449" s="95"/>
      <c r="U1449" s="95"/>
      <c r="V1449" s="95"/>
      <c r="W1449" s="95"/>
      <c r="X1449" s="95">
        <f t="shared" si="484"/>
        <v>18906732</v>
      </c>
      <c r="Y1449" s="9" t="s">
        <v>2660</v>
      </c>
      <c r="Z1449" s="16">
        <v>0</v>
      </c>
      <c r="AA1449" s="16">
        <v>0</v>
      </c>
      <c r="AB1449" s="16">
        <v>0</v>
      </c>
      <c r="AC1449" s="53">
        <f t="shared" si="486"/>
        <v>18906732</v>
      </c>
      <c r="AD1449" s="55"/>
    </row>
    <row r="1450" spans="1:30" s="6" customFormat="1" ht="93.75" customHeight="1" x14ac:dyDescent="0.25">
      <c r="A1450" s="51">
        <f>IF(OR(D1450=0,D1450=""),"",COUNTA($D$1156:D1450))</f>
        <v>273</v>
      </c>
      <c r="B1450" s="9" t="s">
        <v>1233</v>
      </c>
      <c r="C1450" s="11" t="s">
        <v>703</v>
      </c>
      <c r="D1450" s="16">
        <v>1975</v>
      </c>
      <c r="E1450" s="95">
        <v>8168.43</v>
      </c>
      <c r="F1450" s="95">
        <v>5562.33</v>
      </c>
      <c r="G1450" s="95">
        <v>2606.1</v>
      </c>
      <c r="H1450" s="9" t="s">
        <v>729</v>
      </c>
      <c r="I1450" s="9"/>
      <c r="J1450" s="9"/>
      <c r="K1450" s="9"/>
      <c r="L1450" s="95"/>
      <c r="M1450" s="95"/>
      <c r="N1450" s="95"/>
      <c r="O1450" s="95"/>
      <c r="P1450" s="95"/>
      <c r="Q1450" s="95"/>
      <c r="R1450" s="95">
        <f t="shared" si="500"/>
        <v>19114126.199999999</v>
      </c>
      <c r="S1450" s="95"/>
      <c r="T1450" s="95"/>
      <c r="U1450" s="95"/>
      <c r="V1450" s="95"/>
      <c r="W1450" s="95"/>
      <c r="X1450" s="95">
        <f t="shared" si="484"/>
        <v>19114126.199999999</v>
      </c>
      <c r="Y1450" s="9" t="s">
        <v>2660</v>
      </c>
      <c r="Z1450" s="16">
        <v>0</v>
      </c>
      <c r="AA1450" s="16">
        <v>0</v>
      </c>
      <c r="AB1450" s="16">
        <v>0</v>
      </c>
      <c r="AC1450" s="53">
        <f t="shared" si="486"/>
        <v>19114126.199999999</v>
      </c>
      <c r="AD1450" s="55"/>
    </row>
    <row r="1451" spans="1:30" s="6" customFormat="1" ht="93.75" customHeight="1" x14ac:dyDescent="0.25">
      <c r="A1451" s="51">
        <f>IF(OR(D1451=0,D1451=""),"",COUNTA($D$1156:D1451))</f>
        <v>274</v>
      </c>
      <c r="B1451" s="9" t="s">
        <v>1249</v>
      </c>
      <c r="C1451" s="11" t="s">
        <v>704</v>
      </c>
      <c r="D1451" s="16">
        <v>1975</v>
      </c>
      <c r="E1451" s="95">
        <v>4076.3</v>
      </c>
      <c r="F1451" s="95">
        <v>3145.7</v>
      </c>
      <c r="G1451" s="95">
        <v>12.8</v>
      </c>
      <c r="H1451" s="9" t="s">
        <v>729</v>
      </c>
      <c r="I1451" s="9"/>
      <c r="J1451" s="9"/>
      <c r="K1451" s="9"/>
      <c r="L1451" s="95"/>
      <c r="M1451" s="95"/>
      <c r="N1451" s="95"/>
      <c r="O1451" s="95"/>
      <c r="P1451" s="95"/>
      <c r="Q1451" s="95"/>
      <c r="R1451" s="95">
        <f t="shared" si="500"/>
        <v>9538542</v>
      </c>
      <c r="S1451" s="95"/>
      <c r="T1451" s="95"/>
      <c r="U1451" s="95"/>
      <c r="V1451" s="95"/>
      <c r="W1451" s="95"/>
      <c r="X1451" s="95">
        <f t="shared" si="484"/>
        <v>9538542</v>
      </c>
      <c r="Y1451" s="9" t="s">
        <v>2660</v>
      </c>
      <c r="Z1451" s="16">
        <v>0</v>
      </c>
      <c r="AA1451" s="16">
        <v>0</v>
      </c>
      <c r="AB1451" s="16">
        <v>0</v>
      </c>
      <c r="AC1451" s="53">
        <f t="shared" si="486"/>
        <v>9538542</v>
      </c>
      <c r="AD1451" s="55"/>
    </row>
    <row r="1452" spans="1:30" s="6" customFormat="1" ht="93.75" customHeight="1" x14ac:dyDescent="0.25">
      <c r="A1452" s="51">
        <f>IF(OR(D1452=0,D1452=""),"",COUNTA($D$1156:D1452))</f>
        <v>275</v>
      </c>
      <c r="B1452" s="9" t="s">
        <v>1273</v>
      </c>
      <c r="C1452" s="11" t="s">
        <v>705</v>
      </c>
      <c r="D1452" s="16">
        <v>1975</v>
      </c>
      <c r="E1452" s="95">
        <v>11345.8</v>
      </c>
      <c r="F1452" s="95">
        <v>6972.9</v>
      </c>
      <c r="G1452" s="95">
        <v>3302.7</v>
      </c>
      <c r="H1452" s="9" t="s">
        <v>732</v>
      </c>
      <c r="I1452" s="9"/>
      <c r="J1452" s="9"/>
      <c r="K1452" s="9"/>
      <c r="L1452" s="95"/>
      <c r="M1452" s="95"/>
      <c r="N1452" s="95"/>
      <c r="O1452" s="95"/>
      <c r="P1452" s="95"/>
      <c r="Q1452" s="95"/>
      <c r="R1452" s="95">
        <f>1165*E1452</f>
        <v>13217857</v>
      </c>
      <c r="S1452" s="95"/>
      <c r="T1452" s="95"/>
      <c r="U1452" s="95"/>
      <c r="V1452" s="95"/>
      <c r="W1452" s="95"/>
      <c r="X1452" s="95">
        <f t="shared" si="484"/>
        <v>13217857</v>
      </c>
      <c r="Y1452" s="9" t="s">
        <v>2660</v>
      </c>
      <c r="Z1452" s="16">
        <v>0</v>
      </c>
      <c r="AA1452" s="16">
        <v>0</v>
      </c>
      <c r="AB1452" s="16">
        <v>0</v>
      </c>
      <c r="AC1452" s="53">
        <f t="shared" si="486"/>
        <v>13217857</v>
      </c>
      <c r="AD1452" s="55"/>
    </row>
    <row r="1453" spans="1:30" s="6" customFormat="1" ht="93.75" customHeight="1" x14ac:dyDescent="0.25">
      <c r="A1453" s="51">
        <f>IF(OR(D1453=0,D1453=""),"",COUNTA($D$1156:D1453))</f>
        <v>276</v>
      </c>
      <c r="B1453" s="9" t="s">
        <v>1221</v>
      </c>
      <c r="C1453" s="11" t="s">
        <v>713</v>
      </c>
      <c r="D1453" s="16">
        <v>1976</v>
      </c>
      <c r="E1453" s="95">
        <v>5993.6</v>
      </c>
      <c r="F1453" s="95">
        <v>4414</v>
      </c>
      <c r="G1453" s="95">
        <v>0</v>
      </c>
      <c r="H1453" s="9" t="s">
        <v>729</v>
      </c>
      <c r="I1453" s="9"/>
      <c r="J1453" s="9"/>
      <c r="K1453" s="9"/>
      <c r="L1453" s="95"/>
      <c r="M1453" s="95"/>
      <c r="N1453" s="95"/>
      <c r="O1453" s="95"/>
      <c r="P1453" s="95"/>
      <c r="Q1453" s="95"/>
      <c r="R1453" s="95">
        <f>2340*E1453</f>
        <v>14025024</v>
      </c>
      <c r="S1453" s="95"/>
      <c r="T1453" s="95"/>
      <c r="U1453" s="95"/>
      <c r="V1453" s="95"/>
      <c r="W1453" s="95"/>
      <c r="X1453" s="95">
        <f t="shared" si="484"/>
        <v>14025024</v>
      </c>
      <c r="Y1453" s="9" t="s">
        <v>2660</v>
      </c>
      <c r="Z1453" s="16">
        <v>0</v>
      </c>
      <c r="AA1453" s="16">
        <v>0</v>
      </c>
      <c r="AB1453" s="16">
        <v>0</v>
      </c>
      <c r="AC1453" s="53">
        <f t="shared" si="486"/>
        <v>14025024</v>
      </c>
      <c r="AD1453" s="55"/>
    </row>
    <row r="1454" spans="1:30" s="6" customFormat="1" ht="93.75" customHeight="1" x14ac:dyDescent="0.25">
      <c r="A1454" s="51" t="str">
        <f>IF(OR(D1454=0,D1454=""),"",COUNTA($D$1156:D1454))</f>
        <v/>
      </c>
      <c r="B1454" s="51"/>
      <c r="C1454" s="11"/>
      <c r="D1454" s="16"/>
      <c r="E1454" s="54">
        <f>SUM(E1261:E1453)</f>
        <v>1081843.7300000007</v>
      </c>
      <c r="F1454" s="54">
        <f>SUM(F1261:F1453)</f>
        <v>773845.90000000026</v>
      </c>
      <c r="G1454" s="54">
        <f>SUM(G1261:G1453)</f>
        <v>62275.769999999975</v>
      </c>
      <c r="H1454" s="9"/>
      <c r="I1454" s="9"/>
      <c r="J1454" s="9"/>
      <c r="K1454" s="9"/>
      <c r="L1454" s="95"/>
      <c r="M1454" s="95"/>
      <c r="N1454" s="95"/>
      <c r="O1454" s="95"/>
      <c r="P1454" s="95"/>
      <c r="Q1454" s="95"/>
      <c r="R1454" s="95"/>
      <c r="S1454" s="95"/>
      <c r="T1454" s="95"/>
      <c r="U1454" s="95"/>
      <c r="V1454" s="95"/>
      <c r="W1454" s="95"/>
      <c r="X1454" s="54">
        <f>SUM(X1261:X1453)</f>
        <v>3654348853.7825484</v>
      </c>
      <c r="Y1454" s="54"/>
      <c r="Z1454" s="54">
        <v>0</v>
      </c>
      <c r="AA1454" s="56">
        <v>0</v>
      </c>
      <c r="AB1454" s="56">
        <v>0</v>
      </c>
      <c r="AC1454" s="54">
        <f>SUM(AC1261:AC1453)</f>
        <v>3654348853.7825484</v>
      </c>
      <c r="AD1454" s="55"/>
    </row>
    <row r="1455" spans="1:30" s="6" customFormat="1" ht="93.75" customHeight="1" x14ac:dyDescent="0.25">
      <c r="A1455" s="51" t="str">
        <f>IF(OR(D1455=0,D1455=""),"",COUNTA($D$1156:D1455))</f>
        <v/>
      </c>
      <c r="B1455" s="51"/>
      <c r="C1455" s="52" t="s">
        <v>2711</v>
      </c>
      <c r="D1455" s="16"/>
      <c r="E1455" s="95"/>
      <c r="F1455" s="95"/>
      <c r="G1455" s="95"/>
      <c r="H1455" s="9"/>
      <c r="I1455" s="9"/>
      <c r="J1455" s="9"/>
      <c r="K1455" s="9"/>
      <c r="L1455" s="95"/>
      <c r="M1455" s="95"/>
      <c r="N1455" s="95"/>
      <c r="O1455" s="95"/>
      <c r="P1455" s="95"/>
      <c r="Q1455" s="95"/>
      <c r="R1455" s="95"/>
      <c r="S1455" s="95"/>
      <c r="T1455" s="95"/>
      <c r="U1455" s="95"/>
      <c r="V1455" s="95"/>
      <c r="W1455" s="95"/>
      <c r="X1455" s="53"/>
      <c r="Y1455" s="53"/>
      <c r="Z1455" s="53"/>
      <c r="AA1455" s="53"/>
      <c r="AB1455" s="53"/>
      <c r="AC1455" s="53"/>
      <c r="AD1455" s="55"/>
    </row>
    <row r="1456" spans="1:30" s="6" customFormat="1" ht="93.75" customHeight="1" x14ac:dyDescent="0.25">
      <c r="A1456" s="51">
        <f>IF(OR(D1456=0,D1456=""),"",COUNTA($D$1156:D1456))</f>
        <v>277</v>
      </c>
      <c r="B1456" s="9" t="s">
        <v>1280</v>
      </c>
      <c r="C1456" s="11" t="s">
        <v>676</v>
      </c>
      <c r="D1456" s="16">
        <v>1974</v>
      </c>
      <c r="E1456" s="95">
        <v>430.7</v>
      </c>
      <c r="F1456" s="95">
        <v>280.3</v>
      </c>
      <c r="G1456" s="95">
        <v>150.4</v>
      </c>
      <c r="H1456" s="9" t="s">
        <v>726</v>
      </c>
      <c r="I1456" s="9"/>
      <c r="J1456" s="9"/>
      <c r="K1456" s="9"/>
      <c r="L1456" s="95"/>
      <c r="M1456" s="95"/>
      <c r="N1456" s="95"/>
      <c r="O1456" s="95"/>
      <c r="P1456" s="95"/>
      <c r="Q1456" s="95"/>
      <c r="R1456" s="95">
        <f>2340*E1456</f>
        <v>1007838</v>
      </c>
      <c r="S1456" s="95"/>
      <c r="T1456" s="95"/>
      <c r="U1456" s="95"/>
      <c r="V1456" s="95"/>
      <c r="W1456" s="95"/>
      <c r="X1456" s="95">
        <f t="shared" ref="X1456:X1459" si="501">L1456+M1456+N1456+O1456+P1456+Q1456+R1456+S1456+T1456+U1456+V1456+W1456</f>
        <v>1007838</v>
      </c>
      <c r="Y1456" s="9" t="s">
        <v>2660</v>
      </c>
      <c r="Z1456" s="16">
        <v>0</v>
      </c>
      <c r="AA1456" s="16">
        <v>0</v>
      </c>
      <c r="AB1456" s="16">
        <v>0</v>
      </c>
      <c r="AC1456" s="53">
        <f t="shared" ref="AC1456:AC1459" si="502">X1456-(Z1456+AA1456+AB1456)</f>
        <v>1007838</v>
      </c>
      <c r="AD1456" s="55"/>
    </row>
    <row r="1457" spans="1:30" s="6" customFormat="1" ht="93.75" customHeight="1" x14ac:dyDescent="0.25">
      <c r="A1457" s="51">
        <f>IF(OR(D1457=0,D1457=""),"",COUNTA($D$1156:D1457))</f>
        <v>278</v>
      </c>
      <c r="B1457" s="11" t="s">
        <v>2645</v>
      </c>
      <c r="C1457" s="11" t="s">
        <v>2625</v>
      </c>
      <c r="D1457" s="16">
        <v>1986</v>
      </c>
      <c r="E1457" s="95">
        <v>1381.7</v>
      </c>
      <c r="F1457" s="95">
        <v>1278.7</v>
      </c>
      <c r="G1457" s="95">
        <v>0</v>
      </c>
      <c r="H1457" s="9" t="s">
        <v>727</v>
      </c>
      <c r="I1457" s="9"/>
      <c r="J1457" s="9"/>
      <c r="K1457" s="9"/>
      <c r="L1457" s="95"/>
      <c r="M1457" s="95"/>
      <c r="N1457" s="95"/>
      <c r="O1457" s="95"/>
      <c r="P1457" s="95"/>
      <c r="Q1457" s="95"/>
      <c r="R1457" s="95">
        <f t="shared" ref="R1457" si="503">5443*E1457</f>
        <v>7520593.1000000006</v>
      </c>
      <c r="S1457" s="95"/>
      <c r="T1457" s="95">
        <f t="shared" ref="T1457" si="504">4818*E1457</f>
        <v>6657030.6000000006</v>
      </c>
      <c r="U1457" s="95"/>
      <c r="V1457" s="95"/>
      <c r="W1457" s="95"/>
      <c r="X1457" s="95">
        <f t="shared" ref="X1457" si="505">L1457+M1457+N1457+O1457+P1457+Q1457+R1457+S1457+T1457+U1457+V1457+W1457</f>
        <v>14177623.700000001</v>
      </c>
      <c r="Y1457" s="9" t="s">
        <v>2660</v>
      </c>
      <c r="Z1457" s="16">
        <v>0</v>
      </c>
      <c r="AA1457" s="16">
        <v>0</v>
      </c>
      <c r="AB1457" s="16">
        <v>0</v>
      </c>
      <c r="AC1457" s="53">
        <f t="shared" ref="AC1457" si="506">X1457-(Z1457+AA1457+AB1457)</f>
        <v>14177623.700000001</v>
      </c>
      <c r="AD1457" s="55"/>
    </row>
    <row r="1458" spans="1:30" s="6" customFormat="1" ht="93.75" customHeight="1" x14ac:dyDescent="0.25">
      <c r="A1458" s="51">
        <f>IF(OR(D1458=0,D1458=""),"",COUNTA($D$1156:D1458))</f>
        <v>279</v>
      </c>
      <c r="B1458" s="9" t="s">
        <v>2386</v>
      </c>
      <c r="C1458" s="11" t="s">
        <v>2236</v>
      </c>
      <c r="D1458" s="16">
        <v>1970</v>
      </c>
      <c r="E1458" s="95">
        <v>1599.2</v>
      </c>
      <c r="F1458" s="95">
        <v>1105.2</v>
      </c>
      <c r="G1458" s="95">
        <v>320.5</v>
      </c>
      <c r="H1458" s="9" t="s">
        <v>727</v>
      </c>
      <c r="I1458" s="9"/>
      <c r="J1458" s="9"/>
      <c r="K1458" s="9"/>
      <c r="L1458" s="95">
        <f>741*E1458</f>
        <v>1185007.2</v>
      </c>
      <c r="M1458" s="95">
        <f>3305*E1458</f>
        <v>5285356</v>
      </c>
      <c r="N1458" s="95"/>
      <c r="O1458" s="95">
        <f>681*E1458</f>
        <v>1089055.2</v>
      </c>
      <c r="P1458" s="95"/>
      <c r="Q1458" s="95"/>
      <c r="R1458" s="95"/>
      <c r="S1458" s="95">
        <f>190*E1458</f>
        <v>303848</v>
      </c>
      <c r="T1458" s="95"/>
      <c r="U1458" s="95">
        <f>185*E1458</f>
        <v>295852</v>
      </c>
      <c r="V1458" s="95"/>
      <c r="W1458" s="95"/>
      <c r="X1458" s="95">
        <f t="shared" ref="X1458" si="507">L1458+M1458+N1458+O1458+P1458+Q1458+R1458+S1458+T1458+U1458+V1458+W1458</f>
        <v>8159118.4000000004</v>
      </c>
      <c r="Y1458" s="9" t="s">
        <v>2660</v>
      </c>
      <c r="Z1458" s="16">
        <v>0</v>
      </c>
      <c r="AA1458" s="16">
        <v>0</v>
      </c>
      <c r="AB1458" s="16">
        <v>0</v>
      </c>
      <c r="AC1458" s="53">
        <f t="shared" ref="AC1458" si="508">X1458-(Z1458+AA1458+AB1458)</f>
        <v>8159118.4000000004</v>
      </c>
      <c r="AD1458" s="55"/>
    </row>
    <row r="1459" spans="1:30" s="7" customFormat="1" ht="93.75" customHeight="1" x14ac:dyDescent="0.25">
      <c r="A1459" s="51">
        <f>IF(OR(D1459=0,D1459=""),"",COUNTA($D$1156:D1459))</f>
        <v>280</v>
      </c>
      <c r="B1459" s="9" t="s">
        <v>1277</v>
      </c>
      <c r="C1459" s="11" t="s">
        <v>706</v>
      </c>
      <c r="D1459" s="16">
        <v>1975</v>
      </c>
      <c r="E1459" s="95">
        <v>740.3</v>
      </c>
      <c r="F1459" s="95">
        <v>482.5</v>
      </c>
      <c r="G1459" s="95">
        <v>58.4</v>
      </c>
      <c r="H1459" s="9" t="s">
        <v>725</v>
      </c>
      <c r="I1459" s="9"/>
      <c r="J1459" s="9"/>
      <c r="K1459" s="9"/>
      <c r="L1459" s="95"/>
      <c r="M1459" s="95"/>
      <c r="N1459" s="95"/>
      <c r="O1459" s="95"/>
      <c r="P1459" s="95"/>
      <c r="Q1459" s="95"/>
      <c r="R1459" s="95">
        <f>5443*E1459</f>
        <v>4029452.9</v>
      </c>
      <c r="S1459" s="95"/>
      <c r="T1459" s="95"/>
      <c r="U1459" s="95"/>
      <c r="V1459" s="95"/>
      <c r="W1459" s="95"/>
      <c r="X1459" s="95">
        <f t="shared" si="501"/>
        <v>4029452.9</v>
      </c>
      <c r="Y1459" s="9" t="s">
        <v>2660</v>
      </c>
      <c r="Z1459" s="16">
        <v>0</v>
      </c>
      <c r="AA1459" s="16">
        <v>0</v>
      </c>
      <c r="AB1459" s="16">
        <v>0</v>
      </c>
      <c r="AC1459" s="53">
        <f t="shared" si="502"/>
        <v>4029452.9</v>
      </c>
    </row>
    <row r="1460" spans="1:30" s="6" customFormat="1" ht="93.75" customHeight="1" x14ac:dyDescent="0.25">
      <c r="A1460" s="51" t="str">
        <f>IF(OR(D1460=0,D1460=""),"",COUNTA($D$1156:D1460))</f>
        <v/>
      </c>
      <c r="B1460" s="51"/>
      <c r="C1460" s="11"/>
      <c r="D1460" s="16"/>
      <c r="E1460" s="54">
        <f>SUM(E1456:E1459)</f>
        <v>4151.9000000000005</v>
      </c>
      <c r="F1460" s="54">
        <f>SUM(F1456:F1459)</f>
        <v>3146.7</v>
      </c>
      <c r="G1460" s="54">
        <f>SUM(G1456:G1459)</f>
        <v>529.29999999999995</v>
      </c>
      <c r="H1460" s="9"/>
      <c r="I1460" s="9"/>
      <c r="J1460" s="9"/>
      <c r="K1460" s="9"/>
      <c r="L1460" s="95"/>
      <c r="M1460" s="95"/>
      <c r="N1460" s="95"/>
      <c r="O1460" s="95"/>
      <c r="P1460" s="95"/>
      <c r="Q1460" s="95"/>
      <c r="R1460" s="95"/>
      <c r="S1460" s="95"/>
      <c r="T1460" s="95"/>
      <c r="U1460" s="95"/>
      <c r="V1460" s="95"/>
      <c r="W1460" s="95"/>
      <c r="X1460" s="54">
        <f>SUM(X1456:X1459)</f>
        <v>27374033</v>
      </c>
      <c r="Y1460" s="54"/>
      <c r="Z1460" s="54">
        <v>0</v>
      </c>
      <c r="AA1460" s="56">
        <v>0</v>
      </c>
      <c r="AB1460" s="56">
        <v>0</v>
      </c>
      <c r="AC1460" s="54">
        <f>SUM(AC1456:AC1459)</f>
        <v>27374033</v>
      </c>
      <c r="AD1460" s="55"/>
    </row>
    <row r="1461" spans="1:30" s="6" customFormat="1" ht="93.75" customHeight="1" x14ac:dyDescent="0.25">
      <c r="A1461" s="51" t="str">
        <f>IF(OR(D1461=0,D1461=""),"",COUNTA($D$1156:D1461))</f>
        <v/>
      </c>
      <c r="B1461" s="51"/>
      <c r="C1461" s="52" t="s">
        <v>1929</v>
      </c>
      <c r="D1461" s="16"/>
      <c r="E1461" s="95"/>
      <c r="F1461" s="95"/>
      <c r="G1461" s="95"/>
      <c r="H1461" s="9"/>
      <c r="I1461" s="9"/>
      <c r="J1461" s="9"/>
      <c r="K1461" s="9"/>
      <c r="L1461" s="95"/>
      <c r="M1461" s="95"/>
      <c r="N1461" s="95"/>
      <c r="O1461" s="95"/>
      <c r="P1461" s="95"/>
      <c r="Q1461" s="95"/>
      <c r="R1461" s="95"/>
      <c r="S1461" s="95"/>
      <c r="T1461" s="95"/>
      <c r="U1461" s="95"/>
      <c r="V1461" s="95"/>
      <c r="W1461" s="95"/>
      <c r="X1461" s="53"/>
      <c r="Y1461" s="53"/>
      <c r="Z1461" s="53"/>
      <c r="AA1461" s="53"/>
      <c r="AB1461" s="53"/>
      <c r="AC1461" s="53"/>
      <c r="AD1461" s="55"/>
    </row>
    <row r="1462" spans="1:30" s="6" customFormat="1" ht="93.75" customHeight="1" x14ac:dyDescent="0.25">
      <c r="A1462" s="51">
        <f>IF(OR(D1462=0,D1462=""),"",COUNTA($D$1156:D1462))</f>
        <v>281</v>
      </c>
      <c r="B1462" s="9" t="s">
        <v>1294</v>
      </c>
      <c r="C1462" s="11" t="s">
        <v>51</v>
      </c>
      <c r="D1462" s="16">
        <v>1971</v>
      </c>
      <c r="E1462" s="95">
        <v>5351.9</v>
      </c>
      <c r="F1462" s="95">
        <v>3833.6</v>
      </c>
      <c r="G1462" s="95">
        <v>0</v>
      </c>
      <c r="H1462" s="9" t="s">
        <v>729</v>
      </c>
      <c r="I1462" s="9"/>
      <c r="J1462" s="9"/>
      <c r="K1462" s="9"/>
      <c r="L1462" s="95">
        <f>677*E1462</f>
        <v>3623236.3</v>
      </c>
      <c r="M1462" s="95">
        <f>1213*E1462</f>
        <v>6491854.6999999993</v>
      </c>
      <c r="N1462" s="95"/>
      <c r="O1462" s="95">
        <f>863*E1462</f>
        <v>4618689.6999999993</v>
      </c>
      <c r="P1462" s="95">
        <f>546*E1462</f>
        <v>2922137.4</v>
      </c>
      <c r="Q1462" s="95"/>
      <c r="R1462" s="95"/>
      <c r="S1462" s="95">
        <f>297*E1462</f>
        <v>1589514.2999999998</v>
      </c>
      <c r="T1462" s="95"/>
      <c r="U1462" s="95"/>
      <c r="V1462" s="95"/>
      <c r="W1462" s="95"/>
      <c r="X1462" s="95">
        <f t="shared" ref="X1462:X1469" si="509">L1462+M1462+N1462+O1462+P1462+Q1462+R1462+S1462+T1462+U1462+V1462+W1462</f>
        <v>19245432.399999999</v>
      </c>
      <c r="Y1462" s="9" t="s">
        <v>2660</v>
      </c>
      <c r="Z1462" s="16">
        <v>0</v>
      </c>
      <c r="AA1462" s="16">
        <v>0</v>
      </c>
      <c r="AB1462" s="16">
        <v>0</v>
      </c>
      <c r="AC1462" s="53">
        <f t="shared" ref="AC1462:AC1469" si="510">X1462-(Z1462+AA1462+AB1462)</f>
        <v>19245432.399999999</v>
      </c>
      <c r="AD1462" s="55"/>
    </row>
    <row r="1463" spans="1:30" s="6" customFormat="1" ht="93.75" customHeight="1" x14ac:dyDescent="0.25">
      <c r="A1463" s="51">
        <f>IF(OR(D1463=0,D1463=""),"",COUNTA($D$1156:D1463))</f>
        <v>282</v>
      </c>
      <c r="B1463" s="9" t="s">
        <v>1290</v>
      </c>
      <c r="C1463" s="11" t="s">
        <v>554</v>
      </c>
      <c r="D1463" s="16">
        <v>1972</v>
      </c>
      <c r="E1463" s="95">
        <v>6916</v>
      </c>
      <c r="F1463" s="95">
        <v>3838.6</v>
      </c>
      <c r="G1463" s="95">
        <v>0</v>
      </c>
      <c r="H1463" s="9" t="s">
        <v>729</v>
      </c>
      <c r="I1463" s="9"/>
      <c r="J1463" s="9"/>
      <c r="K1463" s="9"/>
      <c r="L1463" s="95"/>
      <c r="M1463" s="95"/>
      <c r="N1463" s="95"/>
      <c r="O1463" s="95"/>
      <c r="P1463" s="95"/>
      <c r="Q1463" s="95"/>
      <c r="R1463" s="95">
        <f t="shared" ref="R1463:R1465" si="511">2340*E1463</f>
        <v>16183440</v>
      </c>
      <c r="S1463" s="95"/>
      <c r="T1463" s="95"/>
      <c r="U1463" s="95"/>
      <c r="V1463" s="95"/>
      <c r="W1463" s="95"/>
      <c r="X1463" s="95">
        <f t="shared" si="509"/>
        <v>16183440</v>
      </c>
      <c r="Y1463" s="9" t="s">
        <v>2660</v>
      </c>
      <c r="Z1463" s="16">
        <v>0</v>
      </c>
      <c r="AA1463" s="16">
        <v>0</v>
      </c>
      <c r="AB1463" s="16">
        <v>0</v>
      </c>
      <c r="AC1463" s="53">
        <f t="shared" si="510"/>
        <v>16183440</v>
      </c>
      <c r="AD1463" s="55"/>
    </row>
    <row r="1464" spans="1:30" s="6" customFormat="1" ht="93.75" customHeight="1" x14ac:dyDescent="0.25">
      <c r="A1464" s="51">
        <f>IF(OR(D1464=0,D1464=""),"",COUNTA($D$1156:D1464))</f>
        <v>283</v>
      </c>
      <c r="B1464" s="9" t="s">
        <v>1286</v>
      </c>
      <c r="C1464" s="11" t="s">
        <v>617</v>
      </c>
      <c r="D1464" s="16">
        <v>1973</v>
      </c>
      <c r="E1464" s="95">
        <v>4405.6000000000004</v>
      </c>
      <c r="F1464" s="95">
        <v>2631.2</v>
      </c>
      <c r="G1464" s="95">
        <v>1151.3</v>
      </c>
      <c r="H1464" s="9" t="s">
        <v>729</v>
      </c>
      <c r="I1464" s="9"/>
      <c r="J1464" s="9"/>
      <c r="K1464" s="9"/>
      <c r="L1464" s="95"/>
      <c r="M1464" s="95"/>
      <c r="N1464" s="95"/>
      <c r="O1464" s="95"/>
      <c r="P1464" s="95"/>
      <c r="Q1464" s="95"/>
      <c r="R1464" s="95">
        <f t="shared" si="511"/>
        <v>10309104</v>
      </c>
      <c r="S1464" s="95"/>
      <c r="T1464" s="95"/>
      <c r="U1464" s="95"/>
      <c r="V1464" s="95"/>
      <c r="W1464" s="95"/>
      <c r="X1464" s="95">
        <f t="shared" si="509"/>
        <v>10309104</v>
      </c>
      <c r="Y1464" s="9" t="s">
        <v>2660</v>
      </c>
      <c r="Z1464" s="16">
        <v>0</v>
      </c>
      <c r="AA1464" s="16">
        <v>0</v>
      </c>
      <c r="AB1464" s="16">
        <v>0</v>
      </c>
      <c r="AC1464" s="53">
        <f t="shared" si="510"/>
        <v>10309104</v>
      </c>
      <c r="AD1464" s="55"/>
    </row>
    <row r="1465" spans="1:30" s="6" customFormat="1" ht="93.75" customHeight="1" x14ac:dyDescent="0.25">
      <c r="A1465" s="51">
        <f>IF(OR(D1465=0,D1465=""),"",COUNTA($D$1156:D1465))</f>
        <v>284</v>
      </c>
      <c r="B1465" s="9" t="s">
        <v>1284</v>
      </c>
      <c r="C1465" s="11" t="s">
        <v>707</v>
      </c>
      <c r="D1465" s="9">
        <v>1975</v>
      </c>
      <c r="E1465" s="95">
        <v>4860</v>
      </c>
      <c r="F1465" s="95">
        <v>2697.1</v>
      </c>
      <c r="G1465" s="95">
        <v>1413</v>
      </c>
      <c r="H1465" s="9" t="s">
        <v>729</v>
      </c>
      <c r="I1465" s="9"/>
      <c r="J1465" s="9"/>
      <c r="K1465" s="9"/>
      <c r="L1465" s="95"/>
      <c r="M1465" s="95"/>
      <c r="N1465" s="95"/>
      <c r="O1465" s="95"/>
      <c r="P1465" s="95"/>
      <c r="Q1465" s="95"/>
      <c r="R1465" s="95">
        <f t="shared" si="511"/>
        <v>11372400</v>
      </c>
      <c r="S1465" s="95"/>
      <c r="T1465" s="95"/>
      <c r="U1465" s="95"/>
      <c r="V1465" s="95"/>
      <c r="W1465" s="95"/>
      <c r="X1465" s="95">
        <f t="shared" si="509"/>
        <v>11372400</v>
      </c>
      <c r="Y1465" s="9" t="s">
        <v>2660</v>
      </c>
      <c r="Z1465" s="16">
        <v>0</v>
      </c>
      <c r="AA1465" s="16">
        <v>0</v>
      </c>
      <c r="AB1465" s="16">
        <v>0</v>
      </c>
      <c r="AC1465" s="53">
        <f t="shared" si="510"/>
        <v>11372400</v>
      </c>
      <c r="AD1465" s="55"/>
    </row>
    <row r="1466" spans="1:30" s="7" customFormat="1" ht="93.75" customHeight="1" x14ac:dyDescent="0.25">
      <c r="A1466" s="51">
        <f>IF(OR(D1466=0,D1466=""),"",COUNTA($D$1156:D1466))</f>
        <v>285</v>
      </c>
      <c r="B1466" s="9" t="s">
        <v>1285</v>
      </c>
      <c r="C1466" s="11" t="s">
        <v>708</v>
      </c>
      <c r="D1466" s="16">
        <v>1975</v>
      </c>
      <c r="E1466" s="95">
        <v>3005.9</v>
      </c>
      <c r="F1466" s="95">
        <v>2229.1</v>
      </c>
      <c r="G1466" s="95">
        <v>0</v>
      </c>
      <c r="H1466" s="9" t="s">
        <v>732</v>
      </c>
      <c r="I1466" s="9"/>
      <c r="J1466" s="9"/>
      <c r="K1466" s="9"/>
      <c r="L1466" s="95"/>
      <c r="M1466" s="95"/>
      <c r="N1466" s="95"/>
      <c r="O1466" s="95"/>
      <c r="P1466" s="95"/>
      <c r="Q1466" s="95"/>
      <c r="R1466" s="95">
        <f t="shared" ref="R1466:R1469" si="512">1165*E1466</f>
        <v>3501873.5</v>
      </c>
      <c r="S1466" s="95"/>
      <c r="T1466" s="95"/>
      <c r="U1466" s="95"/>
      <c r="V1466" s="95"/>
      <c r="W1466" s="95"/>
      <c r="X1466" s="95">
        <f t="shared" si="509"/>
        <v>3501873.5</v>
      </c>
      <c r="Y1466" s="9" t="s">
        <v>2660</v>
      </c>
      <c r="Z1466" s="16">
        <v>0</v>
      </c>
      <c r="AA1466" s="16">
        <v>0</v>
      </c>
      <c r="AB1466" s="16">
        <v>0</v>
      </c>
      <c r="AC1466" s="53">
        <f t="shared" si="510"/>
        <v>3501873.5</v>
      </c>
    </row>
    <row r="1467" spans="1:30" s="6" customFormat="1" ht="93.75" customHeight="1" x14ac:dyDescent="0.25">
      <c r="A1467" s="51">
        <f>IF(OR(D1467=0,D1467=""),"",COUNTA($D$1156:D1467))</f>
        <v>286</v>
      </c>
      <c r="B1467" s="9" t="s">
        <v>1287</v>
      </c>
      <c r="C1467" s="11" t="s">
        <v>709</v>
      </c>
      <c r="D1467" s="16">
        <v>1975</v>
      </c>
      <c r="E1467" s="95">
        <v>3040.1</v>
      </c>
      <c r="F1467" s="95">
        <v>2228.9</v>
      </c>
      <c r="G1467" s="95">
        <v>0</v>
      </c>
      <c r="H1467" s="9" t="s">
        <v>732</v>
      </c>
      <c r="I1467" s="9"/>
      <c r="J1467" s="9"/>
      <c r="K1467" s="9"/>
      <c r="L1467" s="95"/>
      <c r="M1467" s="95"/>
      <c r="N1467" s="95"/>
      <c r="O1467" s="95"/>
      <c r="P1467" s="95"/>
      <c r="Q1467" s="95"/>
      <c r="R1467" s="95">
        <f t="shared" si="512"/>
        <v>3541716.5</v>
      </c>
      <c r="S1467" s="95"/>
      <c r="T1467" s="95"/>
      <c r="U1467" s="95"/>
      <c r="V1467" s="95"/>
      <c r="W1467" s="95"/>
      <c r="X1467" s="95">
        <f t="shared" si="509"/>
        <v>3541716.5</v>
      </c>
      <c r="Y1467" s="9" t="s">
        <v>2660</v>
      </c>
      <c r="Z1467" s="16">
        <v>0</v>
      </c>
      <c r="AA1467" s="16">
        <v>0</v>
      </c>
      <c r="AB1467" s="16">
        <v>0</v>
      </c>
      <c r="AC1467" s="53">
        <f t="shared" si="510"/>
        <v>3541716.5</v>
      </c>
      <c r="AD1467" s="55"/>
    </row>
    <row r="1468" spans="1:30" s="6" customFormat="1" ht="93.75" customHeight="1" x14ac:dyDescent="0.25">
      <c r="A1468" s="51">
        <f>IF(OR(D1468=0,D1468=""),"",COUNTA($D$1156:D1468))</f>
        <v>287</v>
      </c>
      <c r="B1468" s="9" t="s">
        <v>1288</v>
      </c>
      <c r="C1468" s="11" t="s">
        <v>710</v>
      </c>
      <c r="D1468" s="16">
        <v>1975</v>
      </c>
      <c r="E1468" s="95">
        <v>3006.1</v>
      </c>
      <c r="F1468" s="95">
        <v>2201.6</v>
      </c>
      <c r="G1468" s="95">
        <v>0</v>
      </c>
      <c r="H1468" s="9" t="s">
        <v>732</v>
      </c>
      <c r="I1468" s="9"/>
      <c r="J1468" s="9"/>
      <c r="K1468" s="9"/>
      <c r="L1468" s="95"/>
      <c r="M1468" s="95"/>
      <c r="N1468" s="95"/>
      <c r="O1468" s="95"/>
      <c r="P1468" s="95"/>
      <c r="Q1468" s="95"/>
      <c r="R1468" s="95">
        <f t="shared" si="512"/>
        <v>3502106.5</v>
      </c>
      <c r="S1468" s="95"/>
      <c r="T1468" s="95"/>
      <c r="U1468" s="95"/>
      <c r="V1468" s="95"/>
      <c r="W1468" s="95"/>
      <c r="X1468" s="95">
        <f t="shared" si="509"/>
        <v>3502106.5</v>
      </c>
      <c r="Y1468" s="9" t="s">
        <v>2660</v>
      </c>
      <c r="Z1468" s="16">
        <v>0</v>
      </c>
      <c r="AA1468" s="16">
        <v>0</v>
      </c>
      <c r="AB1468" s="16">
        <v>0</v>
      </c>
      <c r="AC1468" s="53">
        <f t="shared" si="510"/>
        <v>3502106.5</v>
      </c>
      <c r="AD1468" s="55"/>
    </row>
    <row r="1469" spans="1:30" s="6" customFormat="1" ht="93.75" customHeight="1" x14ac:dyDescent="0.25">
      <c r="A1469" s="51">
        <f>IF(OR(D1469=0,D1469=""),"",COUNTA($D$1156:D1469))</f>
        <v>288</v>
      </c>
      <c r="B1469" s="9" t="s">
        <v>1289</v>
      </c>
      <c r="C1469" s="11" t="s">
        <v>91</v>
      </c>
      <c r="D1469" s="16">
        <v>1975</v>
      </c>
      <c r="E1469" s="95">
        <v>3006</v>
      </c>
      <c r="F1469" s="95">
        <v>2205.4</v>
      </c>
      <c r="G1469" s="95">
        <v>0</v>
      </c>
      <c r="H1469" s="9" t="s">
        <v>732</v>
      </c>
      <c r="I1469" s="9"/>
      <c r="J1469" s="9"/>
      <c r="K1469" s="9"/>
      <c r="L1469" s="95"/>
      <c r="M1469" s="95"/>
      <c r="N1469" s="95"/>
      <c r="O1469" s="95"/>
      <c r="P1469" s="95"/>
      <c r="Q1469" s="95"/>
      <c r="R1469" s="95">
        <f t="shared" si="512"/>
        <v>3501990</v>
      </c>
      <c r="S1469" s="95"/>
      <c r="T1469" s="95"/>
      <c r="U1469" s="95"/>
      <c r="V1469" s="95"/>
      <c r="W1469" s="95"/>
      <c r="X1469" s="95">
        <f t="shared" si="509"/>
        <v>3501990</v>
      </c>
      <c r="Y1469" s="9" t="s">
        <v>2660</v>
      </c>
      <c r="Z1469" s="16">
        <v>0</v>
      </c>
      <c r="AA1469" s="16">
        <v>0</v>
      </c>
      <c r="AB1469" s="16">
        <v>0</v>
      </c>
      <c r="AC1469" s="53">
        <f t="shared" si="510"/>
        <v>3501990</v>
      </c>
      <c r="AD1469" s="55"/>
    </row>
    <row r="1470" spans="1:30" s="6" customFormat="1" ht="93.75" customHeight="1" x14ac:dyDescent="0.25">
      <c r="A1470" s="51" t="str">
        <f>IF(OR(D1470=0,D1470=""),"",COUNTA($D$1156:D1470))</f>
        <v/>
      </c>
      <c r="B1470" s="51"/>
      <c r="C1470" s="11"/>
      <c r="D1470" s="16"/>
      <c r="E1470" s="54">
        <f>SUM(E1462:E1469)</f>
        <v>33591.599999999999</v>
      </c>
      <c r="F1470" s="54">
        <f>SUM(F1462:F1469)</f>
        <v>21865.5</v>
      </c>
      <c r="G1470" s="54">
        <f>SUM(G1462:G1469)</f>
        <v>2564.3000000000002</v>
      </c>
      <c r="H1470" s="9"/>
      <c r="I1470" s="9"/>
      <c r="J1470" s="9"/>
      <c r="K1470" s="9"/>
      <c r="L1470" s="95"/>
      <c r="M1470" s="95"/>
      <c r="N1470" s="95"/>
      <c r="O1470" s="95"/>
      <c r="P1470" s="95"/>
      <c r="Q1470" s="95"/>
      <c r="R1470" s="95"/>
      <c r="S1470" s="95"/>
      <c r="T1470" s="95"/>
      <c r="U1470" s="95"/>
      <c r="V1470" s="95"/>
      <c r="W1470" s="95"/>
      <c r="X1470" s="54">
        <f>SUM(X1462:X1469)</f>
        <v>71158062.900000006</v>
      </c>
      <c r="Y1470" s="54"/>
      <c r="Z1470" s="54">
        <v>0</v>
      </c>
      <c r="AA1470" s="56">
        <v>0</v>
      </c>
      <c r="AB1470" s="56">
        <v>0</v>
      </c>
      <c r="AC1470" s="54">
        <f>SUM(AC1462:AC1469)</f>
        <v>71158062.900000006</v>
      </c>
      <c r="AD1470" s="55"/>
    </row>
    <row r="1471" spans="1:30" s="6" customFormat="1" ht="93.75" customHeight="1" x14ac:dyDescent="0.25">
      <c r="A1471" s="51" t="str">
        <f>IF(OR(D1471=0,D1471=""),"",COUNTA($D$1156:D1471))</f>
        <v/>
      </c>
      <c r="B1471" s="51"/>
      <c r="C1471" s="52" t="s">
        <v>2712</v>
      </c>
      <c r="D1471" s="16"/>
      <c r="E1471" s="95"/>
      <c r="F1471" s="95"/>
      <c r="G1471" s="95"/>
      <c r="H1471" s="9"/>
      <c r="I1471" s="9"/>
      <c r="J1471" s="9"/>
      <c r="K1471" s="9"/>
      <c r="L1471" s="95"/>
      <c r="M1471" s="95"/>
      <c r="N1471" s="95"/>
      <c r="O1471" s="95"/>
      <c r="P1471" s="95"/>
      <c r="Q1471" s="95"/>
      <c r="R1471" s="95"/>
      <c r="S1471" s="95"/>
      <c r="T1471" s="95"/>
      <c r="U1471" s="95"/>
      <c r="V1471" s="95"/>
      <c r="W1471" s="95"/>
      <c r="X1471" s="53"/>
      <c r="Y1471" s="53"/>
      <c r="Z1471" s="53"/>
      <c r="AA1471" s="53"/>
      <c r="AB1471" s="53"/>
      <c r="AC1471" s="53"/>
      <c r="AD1471" s="55"/>
    </row>
    <row r="1472" spans="1:30" s="6" customFormat="1" ht="93.75" customHeight="1" x14ac:dyDescent="0.25">
      <c r="A1472" s="51">
        <f>IF(OR(D1472=0,D1472=""),"",COUNTA($D$1156:D1472))</f>
        <v>289</v>
      </c>
      <c r="B1472" s="9" t="s">
        <v>1297</v>
      </c>
      <c r="C1472" s="11" t="s">
        <v>555</v>
      </c>
      <c r="D1472" s="16">
        <v>1972</v>
      </c>
      <c r="E1472" s="95">
        <v>666</v>
      </c>
      <c r="F1472" s="95">
        <v>571</v>
      </c>
      <c r="G1472" s="95">
        <v>0</v>
      </c>
      <c r="H1472" s="9" t="s">
        <v>725</v>
      </c>
      <c r="I1472" s="9"/>
      <c r="J1472" s="9"/>
      <c r="K1472" s="9"/>
      <c r="L1472" s="95">
        <f t="shared" ref="L1472:L1473" si="513">741*E1472</f>
        <v>493506</v>
      </c>
      <c r="M1472" s="95">
        <f t="shared" ref="M1472:M1473" si="514">3305*E1472</f>
        <v>2201130</v>
      </c>
      <c r="N1472" s="95">
        <f>754*E1472</f>
        <v>502164</v>
      </c>
      <c r="O1472" s="95">
        <f t="shared" ref="O1472:O1473" si="515">681*E1472</f>
        <v>453546</v>
      </c>
      <c r="P1472" s="95"/>
      <c r="Q1472" s="95"/>
      <c r="R1472" s="95">
        <f t="shared" ref="R1472:R1473" si="516">5443*E1472</f>
        <v>3625038</v>
      </c>
      <c r="S1472" s="95"/>
      <c r="T1472" s="95">
        <f t="shared" ref="T1472:T1473" si="517">4818*E1472</f>
        <v>3208788</v>
      </c>
      <c r="U1472" s="95">
        <f t="shared" ref="U1472:U1473" si="518">185*E1472</f>
        <v>123210</v>
      </c>
      <c r="V1472" s="95">
        <f>34*E1472</f>
        <v>22644</v>
      </c>
      <c r="W1472" s="95">
        <f t="shared" ref="W1472:W1473" si="519">(L1472+M1472+N1472+O1472+P1472+Q1472+R1472+S1472+T1472+U1472)*0.0214</f>
        <v>226997.9748</v>
      </c>
      <c r="X1472" s="95">
        <f t="shared" ref="X1472:X1474" si="520">L1472+M1472+N1472+O1472+P1472+Q1472+R1472+S1472+T1472+U1472+V1472+W1472</f>
        <v>10857023.9748</v>
      </c>
      <c r="Y1472" s="9" t="s">
        <v>2660</v>
      </c>
      <c r="Z1472" s="16">
        <v>0</v>
      </c>
      <c r="AA1472" s="16">
        <v>0</v>
      </c>
      <c r="AB1472" s="16">
        <v>0</v>
      </c>
      <c r="AC1472" s="53">
        <f t="shared" ref="AC1472:AC1474" si="521">X1472-(Z1472+AA1472+AB1472)</f>
        <v>10857023.9748</v>
      </c>
      <c r="AD1472" s="55"/>
    </row>
    <row r="1473" spans="1:30" s="6" customFormat="1" ht="93.75" customHeight="1" x14ac:dyDescent="0.25">
      <c r="A1473" s="51">
        <f>IF(OR(D1473=0,D1473=""),"",COUNTA($D$1156:D1473))</f>
        <v>290</v>
      </c>
      <c r="B1473" s="9" t="s">
        <v>1304</v>
      </c>
      <c r="C1473" s="11" t="s">
        <v>786</v>
      </c>
      <c r="D1473" s="16">
        <v>1972</v>
      </c>
      <c r="E1473" s="95">
        <v>843.7</v>
      </c>
      <c r="F1473" s="95">
        <v>378.3</v>
      </c>
      <c r="G1473" s="95">
        <v>465.57</v>
      </c>
      <c r="H1473" s="9" t="s">
        <v>725</v>
      </c>
      <c r="I1473" s="9"/>
      <c r="J1473" s="9"/>
      <c r="K1473" s="9"/>
      <c r="L1473" s="95">
        <f t="shared" si="513"/>
        <v>625181.70000000007</v>
      </c>
      <c r="M1473" s="95">
        <f t="shared" si="514"/>
        <v>2788428.5</v>
      </c>
      <c r="N1473" s="95"/>
      <c r="O1473" s="95">
        <f t="shared" si="515"/>
        <v>574559.70000000007</v>
      </c>
      <c r="P1473" s="95">
        <f>576*E1473</f>
        <v>485971.20000000001</v>
      </c>
      <c r="Q1473" s="95"/>
      <c r="R1473" s="95">
        <f t="shared" si="516"/>
        <v>4592259.1000000006</v>
      </c>
      <c r="S1473" s="95"/>
      <c r="T1473" s="95">
        <f t="shared" si="517"/>
        <v>4064946.6</v>
      </c>
      <c r="U1473" s="95">
        <f t="shared" si="518"/>
        <v>156084.5</v>
      </c>
      <c r="V1473" s="95"/>
      <c r="W1473" s="95">
        <f t="shared" si="519"/>
        <v>284351.02982</v>
      </c>
      <c r="X1473" s="95">
        <f t="shared" si="520"/>
        <v>13571782.329820001</v>
      </c>
      <c r="Y1473" s="9" t="s">
        <v>2660</v>
      </c>
      <c r="Z1473" s="16">
        <v>0</v>
      </c>
      <c r="AA1473" s="16">
        <v>0</v>
      </c>
      <c r="AB1473" s="16">
        <v>0</v>
      </c>
      <c r="AC1473" s="53">
        <f t="shared" si="521"/>
        <v>13571782.329820001</v>
      </c>
      <c r="AD1473" s="55"/>
    </row>
    <row r="1474" spans="1:30" s="6" customFormat="1" ht="93.75" customHeight="1" x14ac:dyDescent="0.25">
      <c r="A1474" s="51">
        <f>IF(OR(D1474=0,D1474=""),"",COUNTA($D$1156:D1474))</f>
        <v>291</v>
      </c>
      <c r="B1474" s="9" t="s">
        <v>1303</v>
      </c>
      <c r="C1474" s="11" t="s">
        <v>799</v>
      </c>
      <c r="D1474" s="16">
        <v>1974</v>
      </c>
      <c r="E1474" s="95">
        <v>5452.88</v>
      </c>
      <c r="F1474" s="95">
        <v>3315.4</v>
      </c>
      <c r="G1474" s="95">
        <v>2137.48</v>
      </c>
      <c r="H1474" s="9" t="s">
        <v>729</v>
      </c>
      <c r="I1474" s="9"/>
      <c r="J1474" s="9"/>
      <c r="K1474" s="9"/>
      <c r="L1474" s="95"/>
      <c r="M1474" s="95"/>
      <c r="N1474" s="95"/>
      <c r="O1474" s="95"/>
      <c r="P1474" s="95"/>
      <c r="Q1474" s="95"/>
      <c r="R1474" s="95">
        <f>2340*E1474</f>
        <v>12759739.200000001</v>
      </c>
      <c r="S1474" s="95"/>
      <c r="T1474" s="95"/>
      <c r="U1474" s="95"/>
      <c r="V1474" s="95"/>
      <c r="W1474" s="95"/>
      <c r="X1474" s="95">
        <f t="shared" si="520"/>
        <v>12759739.200000001</v>
      </c>
      <c r="Y1474" s="9" t="s">
        <v>2660</v>
      </c>
      <c r="Z1474" s="16">
        <v>0</v>
      </c>
      <c r="AA1474" s="16">
        <v>0</v>
      </c>
      <c r="AB1474" s="16">
        <v>0</v>
      </c>
      <c r="AC1474" s="53">
        <f t="shared" si="521"/>
        <v>12759739.200000001</v>
      </c>
      <c r="AD1474" s="55"/>
    </row>
    <row r="1475" spans="1:30" s="6" customFormat="1" ht="93.75" customHeight="1" x14ac:dyDescent="0.25">
      <c r="A1475" s="51" t="str">
        <f>IF(OR(D1475=0,D1475=""),"",COUNTA($D$1156:D1475))</f>
        <v/>
      </c>
      <c r="B1475" s="51"/>
      <c r="C1475" s="11"/>
      <c r="D1475" s="16"/>
      <c r="E1475" s="54">
        <f>SUM(E1472:E1474)</f>
        <v>6962.58</v>
      </c>
      <c r="F1475" s="54">
        <f>SUM(F1472:F1474)</f>
        <v>4264.7</v>
      </c>
      <c r="G1475" s="54">
        <f>SUM(G1472:G1474)</f>
        <v>2603.0500000000002</v>
      </c>
      <c r="H1475" s="9"/>
      <c r="I1475" s="9"/>
      <c r="J1475" s="9"/>
      <c r="K1475" s="9"/>
      <c r="L1475" s="95"/>
      <c r="M1475" s="95"/>
      <c r="N1475" s="95"/>
      <c r="O1475" s="95"/>
      <c r="P1475" s="95"/>
      <c r="Q1475" s="95"/>
      <c r="R1475" s="95"/>
      <c r="S1475" s="95"/>
      <c r="T1475" s="95"/>
      <c r="U1475" s="95"/>
      <c r="V1475" s="95"/>
      <c r="W1475" s="95"/>
      <c r="X1475" s="54">
        <f>SUM(X1472:X1474)</f>
        <v>37188545.504620001</v>
      </c>
      <c r="Y1475" s="54"/>
      <c r="Z1475" s="54">
        <v>0</v>
      </c>
      <c r="AA1475" s="56">
        <v>0</v>
      </c>
      <c r="AB1475" s="56">
        <v>0</v>
      </c>
      <c r="AC1475" s="54">
        <f t="shared" ref="AC1475" si="522">SUM(AC1472:AC1474)</f>
        <v>37188545.504620001</v>
      </c>
      <c r="AD1475" s="55"/>
    </row>
    <row r="1476" spans="1:30" s="6" customFormat="1" ht="93.75" customHeight="1" x14ac:dyDescent="0.25">
      <c r="A1476" s="51" t="str">
        <f>IF(OR(D1476=0,D1476=""),"",COUNTA($D$1156:D1476))</f>
        <v/>
      </c>
      <c r="B1476" s="51"/>
      <c r="C1476" s="52" t="s">
        <v>2737</v>
      </c>
      <c r="D1476" s="16"/>
      <c r="E1476" s="95"/>
      <c r="F1476" s="95"/>
      <c r="G1476" s="95"/>
      <c r="H1476" s="9"/>
      <c r="I1476" s="9"/>
      <c r="J1476" s="9"/>
      <c r="K1476" s="9"/>
      <c r="L1476" s="95"/>
      <c r="M1476" s="95"/>
      <c r="N1476" s="95"/>
      <c r="O1476" s="95"/>
      <c r="P1476" s="95"/>
      <c r="Q1476" s="95"/>
      <c r="R1476" s="95"/>
      <c r="S1476" s="95"/>
      <c r="T1476" s="95"/>
      <c r="U1476" s="95"/>
      <c r="V1476" s="95"/>
      <c r="W1476" s="95"/>
      <c r="X1476" s="53"/>
      <c r="Y1476" s="53"/>
      <c r="Z1476" s="53"/>
      <c r="AA1476" s="53"/>
      <c r="AB1476" s="53"/>
      <c r="AC1476" s="53"/>
      <c r="AD1476" s="55"/>
    </row>
    <row r="1477" spans="1:30" s="6" customFormat="1" ht="93.75" customHeight="1" x14ac:dyDescent="0.25">
      <c r="A1477" s="51">
        <f>IF(OR(D1477=0,D1477=""),"",COUNTA($D$1156:D1477))</f>
        <v>292</v>
      </c>
      <c r="B1477" s="9" t="s">
        <v>1318</v>
      </c>
      <c r="C1477" s="11" t="s">
        <v>503</v>
      </c>
      <c r="D1477" s="16">
        <v>1971</v>
      </c>
      <c r="E1477" s="95">
        <v>770.2</v>
      </c>
      <c r="F1477" s="95">
        <v>712.8</v>
      </c>
      <c r="G1477" s="9">
        <v>57.4</v>
      </c>
      <c r="H1477" s="9" t="s">
        <v>725</v>
      </c>
      <c r="I1477" s="9"/>
      <c r="J1477" s="9"/>
      <c r="K1477" s="9"/>
      <c r="L1477" s="95">
        <f>741*E1477</f>
        <v>570718.20000000007</v>
      </c>
      <c r="M1477" s="95">
        <f>3305*E1477</f>
        <v>2545511</v>
      </c>
      <c r="N1477" s="95">
        <f>754*E1477</f>
        <v>580730.80000000005</v>
      </c>
      <c r="O1477" s="95">
        <f>681*E1477</f>
        <v>524506.20000000007</v>
      </c>
      <c r="P1477" s="95">
        <f>576*E1477</f>
        <v>443635.20000000001</v>
      </c>
      <c r="Q1477" s="95"/>
      <c r="R1477" s="95">
        <f>5443*E1477</f>
        <v>4192198.6</v>
      </c>
      <c r="S1477" s="95"/>
      <c r="T1477" s="95">
        <f t="shared" ref="T1477:T1481" si="523">4818*E1477</f>
        <v>3710823.6</v>
      </c>
      <c r="U1477" s="95">
        <f t="shared" ref="U1477:U1481" si="524">185*E1477</f>
        <v>142487</v>
      </c>
      <c r="V1477" s="95">
        <f>34*E1477</f>
        <v>26186.800000000003</v>
      </c>
      <c r="W1477" s="95">
        <f t="shared" ref="W1477:W1481" si="525">(L1477+M1477+N1477+O1477+P1477+Q1477+R1477+S1477+T1477+U1477)*0.0214</f>
        <v>272007.06683999998</v>
      </c>
      <c r="X1477" s="95">
        <f t="shared" ref="X1477:X1486" si="526">L1477+M1477+N1477+O1477+P1477+Q1477+R1477+S1477+T1477+U1477+V1477+W1477</f>
        <v>13008804.466840001</v>
      </c>
      <c r="Y1477" s="9" t="s">
        <v>2660</v>
      </c>
      <c r="Z1477" s="16">
        <v>0</v>
      </c>
      <c r="AA1477" s="16">
        <v>0</v>
      </c>
      <c r="AB1477" s="16">
        <v>0</v>
      </c>
      <c r="AC1477" s="53">
        <f t="shared" ref="AC1477:AC1486" si="527">X1477-(Z1477+AA1477+AB1477)</f>
        <v>13008804.466840001</v>
      </c>
      <c r="AD1477" s="55"/>
    </row>
    <row r="1478" spans="1:30" s="6" customFormat="1" ht="93.75" customHeight="1" x14ac:dyDescent="0.25">
      <c r="A1478" s="51">
        <f>IF(OR(D1478=0,D1478=""),"",COUNTA($D$1156:D1478))</f>
        <v>293</v>
      </c>
      <c r="B1478" s="9" t="s">
        <v>2652</v>
      </c>
      <c r="C1478" s="11" t="s">
        <v>1507</v>
      </c>
      <c r="D1478" s="16">
        <v>1982</v>
      </c>
      <c r="E1478" s="95">
        <v>3823.8</v>
      </c>
      <c r="F1478" s="95">
        <v>2669.4</v>
      </c>
      <c r="G1478" s="95">
        <v>920.4</v>
      </c>
      <c r="H1478" s="9" t="s">
        <v>729</v>
      </c>
      <c r="I1478" s="9"/>
      <c r="J1478" s="9"/>
      <c r="K1478" s="9"/>
      <c r="L1478" s="95"/>
      <c r="M1478" s="95"/>
      <c r="N1478" s="95"/>
      <c r="O1478" s="95"/>
      <c r="P1478" s="95"/>
      <c r="Q1478" s="95"/>
      <c r="R1478" s="95">
        <f>2340*E1478</f>
        <v>8947692</v>
      </c>
      <c r="S1478" s="95"/>
      <c r="T1478" s="95"/>
      <c r="U1478" s="95"/>
      <c r="V1478" s="95"/>
      <c r="W1478" s="95"/>
      <c r="X1478" s="95">
        <f t="shared" ref="X1478" si="528">L1478+M1478+N1478+O1478+P1478+Q1478+R1478+S1478+T1478+U1478+V1478+W1478</f>
        <v>8947692</v>
      </c>
      <c r="Y1478" s="9" t="s">
        <v>2660</v>
      </c>
      <c r="Z1478" s="16">
        <v>0</v>
      </c>
      <c r="AA1478" s="16">
        <v>0</v>
      </c>
      <c r="AB1478" s="16">
        <v>0</v>
      </c>
      <c r="AC1478" s="53">
        <f t="shared" ref="AC1478" si="529">X1478-(Z1478+AA1478+AB1478)</f>
        <v>8947692</v>
      </c>
      <c r="AD1478" s="55"/>
    </row>
    <row r="1479" spans="1:30" s="6" customFormat="1" ht="93.75" customHeight="1" x14ac:dyDescent="0.25">
      <c r="A1479" s="51">
        <f>IF(OR(D1479=0,D1479=""),"",COUNTA($D$1156:D1479))</f>
        <v>294</v>
      </c>
      <c r="B1479" s="9" t="s">
        <v>1330</v>
      </c>
      <c r="C1479" s="11" t="s">
        <v>504</v>
      </c>
      <c r="D1479" s="16">
        <v>1971</v>
      </c>
      <c r="E1479" s="95">
        <v>379.8</v>
      </c>
      <c r="F1479" s="95">
        <v>355.6</v>
      </c>
      <c r="G1479" s="9">
        <v>24.2</v>
      </c>
      <c r="H1479" s="9" t="s">
        <v>725</v>
      </c>
      <c r="I1479" s="9"/>
      <c r="J1479" s="9"/>
      <c r="K1479" s="9"/>
      <c r="L1479" s="95">
        <f t="shared" ref="L1479:L1481" si="530">741*E1479</f>
        <v>281431.8</v>
      </c>
      <c r="M1479" s="95">
        <f>3305*E1479</f>
        <v>1255239</v>
      </c>
      <c r="N1479" s="95"/>
      <c r="O1479" s="95">
        <f t="shared" ref="O1479:O1481" si="531">681*E1479</f>
        <v>258643.80000000002</v>
      </c>
      <c r="P1479" s="95">
        <f t="shared" ref="P1479:P1481" si="532">576*E1479</f>
        <v>218764.80000000002</v>
      </c>
      <c r="Q1479" s="95"/>
      <c r="R1479" s="95">
        <f t="shared" ref="R1479:R1486" si="533">5443*E1479</f>
        <v>2067251.4000000001</v>
      </c>
      <c r="S1479" s="95"/>
      <c r="T1479" s="95">
        <f t="shared" si="523"/>
        <v>1829876.4000000001</v>
      </c>
      <c r="U1479" s="95">
        <f t="shared" si="524"/>
        <v>70263</v>
      </c>
      <c r="V1479" s="95"/>
      <c r="W1479" s="95">
        <f t="shared" si="525"/>
        <v>128003.46227999999</v>
      </c>
      <c r="X1479" s="95">
        <f t="shared" si="526"/>
        <v>6109473.6622799998</v>
      </c>
      <c r="Y1479" s="9" t="s">
        <v>2660</v>
      </c>
      <c r="Z1479" s="16">
        <v>0</v>
      </c>
      <c r="AA1479" s="16">
        <v>0</v>
      </c>
      <c r="AB1479" s="16">
        <v>0</v>
      </c>
      <c r="AC1479" s="53">
        <f t="shared" si="527"/>
        <v>6109473.6622799998</v>
      </c>
      <c r="AD1479" s="55"/>
    </row>
    <row r="1480" spans="1:30" s="7" customFormat="1" ht="93.75" customHeight="1" x14ac:dyDescent="0.25">
      <c r="A1480" s="51">
        <f>IF(OR(D1480=0,D1480=""),"",COUNTA($D$1156:D1480))</f>
        <v>295</v>
      </c>
      <c r="B1480" s="9" t="s">
        <v>1331</v>
      </c>
      <c r="C1480" s="11" t="s">
        <v>556</v>
      </c>
      <c r="D1480" s="16">
        <v>1972</v>
      </c>
      <c r="E1480" s="95">
        <v>769.2</v>
      </c>
      <c r="F1480" s="95">
        <v>713</v>
      </c>
      <c r="G1480" s="9">
        <v>56.2</v>
      </c>
      <c r="H1480" s="9" t="s">
        <v>725</v>
      </c>
      <c r="I1480" s="9"/>
      <c r="J1480" s="9"/>
      <c r="K1480" s="9"/>
      <c r="L1480" s="95">
        <f t="shared" si="530"/>
        <v>569977.20000000007</v>
      </c>
      <c r="M1480" s="95"/>
      <c r="N1480" s="95">
        <f t="shared" ref="N1480:N1481" si="534">754*E1480</f>
        <v>579976.80000000005</v>
      </c>
      <c r="O1480" s="95">
        <f t="shared" si="531"/>
        <v>523825.2</v>
      </c>
      <c r="P1480" s="95">
        <f t="shared" si="532"/>
        <v>443059.20000000001</v>
      </c>
      <c r="Q1480" s="95"/>
      <c r="R1480" s="95">
        <f t="shared" si="533"/>
        <v>4186755.6</v>
      </c>
      <c r="S1480" s="95"/>
      <c r="T1480" s="95">
        <f t="shared" si="523"/>
        <v>3706005.6</v>
      </c>
      <c r="U1480" s="95">
        <f t="shared" si="524"/>
        <v>142302</v>
      </c>
      <c r="V1480" s="95">
        <f>34*E1480</f>
        <v>26152.800000000003</v>
      </c>
      <c r="W1480" s="95">
        <f t="shared" si="525"/>
        <v>217250.69423999998</v>
      </c>
      <c r="X1480" s="95">
        <f t="shared" si="526"/>
        <v>10395305.09424</v>
      </c>
      <c r="Y1480" s="9" t="s">
        <v>2660</v>
      </c>
      <c r="Z1480" s="16">
        <v>0</v>
      </c>
      <c r="AA1480" s="16">
        <v>0</v>
      </c>
      <c r="AB1480" s="16">
        <v>0</v>
      </c>
      <c r="AC1480" s="53">
        <f t="shared" si="527"/>
        <v>10395305.09424</v>
      </c>
    </row>
    <row r="1481" spans="1:30" s="6" customFormat="1" ht="93.75" customHeight="1" x14ac:dyDescent="0.25">
      <c r="A1481" s="51">
        <f>IF(OR(D1481=0,D1481=""),"",COUNTA($D$1156:D1481))</f>
        <v>296</v>
      </c>
      <c r="B1481" s="9" t="s">
        <v>1332</v>
      </c>
      <c r="C1481" s="11" t="s">
        <v>557</v>
      </c>
      <c r="D1481" s="16">
        <v>1972</v>
      </c>
      <c r="E1481" s="95">
        <v>775.4</v>
      </c>
      <c r="F1481" s="95">
        <v>719.6</v>
      </c>
      <c r="G1481" s="9">
        <v>55.8</v>
      </c>
      <c r="H1481" s="9" t="s">
        <v>725</v>
      </c>
      <c r="I1481" s="9"/>
      <c r="J1481" s="9"/>
      <c r="K1481" s="9"/>
      <c r="L1481" s="95">
        <f t="shared" si="530"/>
        <v>574571.4</v>
      </c>
      <c r="M1481" s="95"/>
      <c r="N1481" s="95">
        <f t="shared" si="534"/>
        <v>584651.6</v>
      </c>
      <c r="O1481" s="95">
        <f t="shared" si="531"/>
        <v>528047.4</v>
      </c>
      <c r="P1481" s="95">
        <f t="shared" si="532"/>
        <v>446630.39999999997</v>
      </c>
      <c r="Q1481" s="95"/>
      <c r="R1481" s="95">
        <f t="shared" si="533"/>
        <v>4220502.2</v>
      </c>
      <c r="S1481" s="95"/>
      <c r="T1481" s="95">
        <f t="shared" si="523"/>
        <v>3735877.1999999997</v>
      </c>
      <c r="U1481" s="95">
        <f t="shared" si="524"/>
        <v>143449</v>
      </c>
      <c r="V1481" s="95">
        <f>34*E1481</f>
        <v>26363.599999999999</v>
      </c>
      <c r="W1481" s="95">
        <f t="shared" si="525"/>
        <v>219001.80487999998</v>
      </c>
      <c r="X1481" s="95">
        <f t="shared" si="526"/>
        <v>10479094.60488</v>
      </c>
      <c r="Y1481" s="9" t="s">
        <v>2660</v>
      </c>
      <c r="Z1481" s="16">
        <v>0</v>
      </c>
      <c r="AA1481" s="16">
        <v>0</v>
      </c>
      <c r="AB1481" s="16">
        <v>0</v>
      </c>
      <c r="AC1481" s="53">
        <f t="shared" si="527"/>
        <v>10479094.60488</v>
      </c>
      <c r="AD1481" s="55"/>
    </row>
    <row r="1482" spans="1:30" s="6" customFormat="1" ht="93.75" customHeight="1" x14ac:dyDescent="0.25">
      <c r="A1482" s="51">
        <f>IF(OR(D1482=0,D1482=""),"",COUNTA($D$1156:D1482))</f>
        <v>297</v>
      </c>
      <c r="B1482" s="9" t="s">
        <v>1313</v>
      </c>
      <c r="C1482" s="11" t="s">
        <v>619</v>
      </c>
      <c r="D1482" s="16">
        <v>1973</v>
      </c>
      <c r="E1482" s="95">
        <v>774.1</v>
      </c>
      <c r="F1482" s="95">
        <v>713.7</v>
      </c>
      <c r="G1482" s="9">
        <v>60.4</v>
      </c>
      <c r="H1482" s="9" t="s">
        <v>725</v>
      </c>
      <c r="I1482" s="9"/>
      <c r="J1482" s="9"/>
      <c r="K1482" s="9"/>
      <c r="L1482" s="95"/>
      <c r="M1482" s="95"/>
      <c r="N1482" s="95"/>
      <c r="O1482" s="95"/>
      <c r="P1482" s="95"/>
      <c r="Q1482" s="95"/>
      <c r="R1482" s="95">
        <f t="shared" si="533"/>
        <v>4213426.3</v>
      </c>
      <c r="S1482" s="95"/>
      <c r="T1482" s="95"/>
      <c r="U1482" s="95"/>
      <c r="V1482" s="95"/>
      <c r="W1482" s="95"/>
      <c r="X1482" s="95">
        <f t="shared" si="526"/>
        <v>4213426.3</v>
      </c>
      <c r="Y1482" s="9" t="s">
        <v>2660</v>
      </c>
      <c r="Z1482" s="16">
        <v>0</v>
      </c>
      <c r="AA1482" s="16">
        <v>0</v>
      </c>
      <c r="AB1482" s="16">
        <v>0</v>
      </c>
      <c r="AC1482" s="53">
        <f t="shared" si="527"/>
        <v>4213426.3</v>
      </c>
      <c r="AD1482" s="55"/>
    </row>
    <row r="1483" spans="1:30" s="6" customFormat="1" ht="93.75" customHeight="1" x14ac:dyDescent="0.25">
      <c r="A1483" s="51">
        <f>IF(OR(D1483=0,D1483=""),"",COUNTA($D$1156:D1483))</f>
        <v>298</v>
      </c>
      <c r="B1483" s="9" t="s">
        <v>1324</v>
      </c>
      <c r="C1483" s="11" t="s">
        <v>620</v>
      </c>
      <c r="D1483" s="16">
        <v>1973</v>
      </c>
      <c r="E1483" s="95">
        <v>787.1</v>
      </c>
      <c r="F1483" s="95">
        <v>738.7</v>
      </c>
      <c r="G1483" s="9">
        <v>48.4</v>
      </c>
      <c r="H1483" s="9" t="s">
        <v>725</v>
      </c>
      <c r="I1483" s="9"/>
      <c r="J1483" s="9"/>
      <c r="K1483" s="9"/>
      <c r="L1483" s="95"/>
      <c r="M1483" s="95"/>
      <c r="N1483" s="95"/>
      <c r="O1483" s="95"/>
      <c r="P1483" s="95"/>
      <c r="Q1483" s="95"/>
      <c r="R1483" s="95">
        <f t="shared" si="533"/>
        <v>4284185.3</v>
      </c>
      <c r="S1483" s="95"/>
      <c r="T1483" s="95"/>
      <c r="U1483" s="95"/>
      <c r="V1483" s="95"/>
      <c r="W1483" s="95"/>
      <c r="X1483" s="95">
        <f t="shared" si="526"/>
        <v>4284185.3</v>
      </c>
      <c r="Y1483" s="9" t="s">
        <v>2660</v>
      </c>
      <c r="Z1483" s="16">
        <v>0</v>
      </c>
      <c r="AA1483" s="16">
        <v>0</v>
      </c>
      <c r="AB1483" s="16">
        <v>0</v>
      </c>
      <c r="AC1483" s="53">
        <f t="shared" si="527"/>
        <v>4284185.3</v>
      </c>
      <c r="AD1483" s="55"/>
    </row>
    <row r="1484" spans="1:30" s="6" customFormat="1" ht="93.75" customHeight="1" x14ac:dyDescent="0.25">
      <c r="A1484" s="51">
        <f>IF(OR(D1484=0,D1484=""),"",COUNTA($D$1156:D1484))</f>
        <v>299</v>
      </c>
      <c r="B1484" s="9" t="s">
        <v>1312</v>
      </c>
      <c r="C1484" s="11" t="s">
        <v>714</v>
      </c>
      <c r="D1484" s="16">
        <v>1977</v>
      </c>
      <c r="E1484" s="95">
        <v>1203</v>
      </c>
      <c r="F1484" s="95">
        <v>731.2</v>
      </c>
      <c r="G1484" s="9">
        <v>471.9</v>
      </c>
      <c r="H1484" s="9" t="s">
        <v>725</v>
      </c>
      <c r="I1484" s="9"/>
      <c r="J1484" s="9"/>
      <c r="K1484" s="9"/>
      <c r="L1484" s="95"/>
      <c r="M1484" s="95"/>
      <c r="N1484" s="95"/>
      <c r="O1484" s="95"/>
      <c r="P1484" s="95"/>
      <c r="Q1484" s="95"/>
      <c r="R1484" s="95">
        <f t="shared" si="533"/>
        <v>6547929</v>
      </c>
      <c r="S1484" s="95"/>
      <c r="T1484" s="95"/>
      <c r="U1484" s="95"/>
      <c r="V1484" s="95"/>
      <c r="W1484" s="95"/>
      <c r="X1484" s="95">
        <f t="shared" si="526"/>
        <v>6547929</v>
      </c>
      <c r="Y1484" s="9" t="s">
        <v>2660</v>
      </c>
      <c r="Z1484" s="16">
        <v>0</v>
      </c>
      <c r="AA1484" s="16">
        <v>0</v>
      </c>
      <c r="AB1484" s="16">
        <v>0</v>
      </c>
      <c r="AC1484" s="53">
        <f t="shared" si="527"/>
        <v>6547929</v>
      </c>
      <c r="AD1484" s="55"/>
    </row>
    <row r="1485" spans="1:30" s="6" customFormat="1" ht="93.75" customHeight="1" x14ac:dyDescent="0.25">
      <c r="A1485" s="51">
        <f>IF(OR(D1485=0,D1485=""),"",COUNTA($D$1156:D1485))</f>
        <v>300</v>
      </c>
      <c r="B1485" s="9" t="s">
        <v>1333</v>
      </c>
      <c r="C1485" s="11" t="s">
        <v>717</v>
      </c>
      <c r="D1485" s="16">
        <v>1971</v>
      </c>
      <c r="E1485" s="95">
        <v>766.9</v>
      </c>
      <c r="F1485" s="95">
        <v>708.9</v>
      </c>
      <c r="G1485" s="9">
        <v>58</v>
      </c>
      <c r="H1485" s="9" t="s">
        <v>725</v>
      </c>
      <c r="I1485" s="9"/>
      <c r="J1485" s="9"/>
      <c r="K1485" s="9"/>
      <c r="L1485" s="95">
        <f>741*E1485</f>
        <v>568272.9</v>
      </c>
      <c r="M1485" s="95"/>
      <c r="N1485" s="95">
        <f>754*E1485</f>
        <v>578242.6</v>
      </c>
      <c r="O1485" s="95">
        <f>681*E1485</f>
        <v>522258.89999999997</v>
      </c>
      <c r="P1485" s="95">
        <f>576*E1485</f>
        <v>441734.39999999997</v>
      </c>
      <c r="Q1485" s="95"/>
      <c r="R1485" s="95">
        <f t="shared" si="533"/>
        <v>4174236.6999999997</v>
      </c>
      <c r="S1485" s="95"/>
      <c r="T1485" s="95">
        <f>4818*E1485</f>
        <v>3694924.1999999997</v>
      </c>
      <c r="U1485" s="95">
        <f>185*E1485</f>
        <v>141876.5</v>
      </c>
      <c r="V1485" s="95">
        <f>34*E1485</f>
        <v>26074.6</v>
      </c>
      <c r="W1485" s="95">
        <f>(L1485+M1485+N1485+O1485+P1485+Q1485+R1485+S1485+T1485+U1485)*0.0214</f>
        <v>216601.08867999999</v>
      </c>
      <c r="X1485" s="95">
        <f t="shared" si="526"/>
        <v>10364221.888679998</v>
      </c>
      <c r="Y1485" s="9" t="s">
        <v>2660</v>
      </c>
      <c r="Z1485" s="16">
        <v>0</v>
      </c>
      <c r="AA1485" s="16">
        <v>0</v>
      </c>
      <c r="AB1485" s="16">
        <v>0</v>
      </c>
      <c r="AC1485" s="53">
        <f t="shared" si="527"/>
        <v>10364221.888679998</v>
      </c>
      <c r="AD1485" s="55"/>
    </row>
    <row r="1486" spans="1:30" s="6" customFormat="1" ht="93.75" customHeight="1" x14ac:dyDescent="0.25">
      <c r="A1486" s="51">
        <f>IF(OR(D1486=0,D1486=""),"",COUNTA($D$1156:D1486))</f>
        <v>301</v>
      </c>
      <c r="B1486" s="9" t="s">
        <v>1335</v>
      </c>
      <c r="C1486" s="11" t="s">
        <v>718</v>
      </c>
      <c r="D1486" s="16">
        <v>1973</v>
      </c>
      <c r="E1486" s="95">
        <v>709</v>
      </c>
      <c r="F1486" s="95">
        <v>670.1</v>
      </c>
      <c r="G1486" s="9">
        <v>253.1</v>
      </c>
      <c r="H1486" s="9" t="s">
        <v>725</v>
      </c>
      <c r="I1486" s="9"/>
      <c r="J1486" s="9"/>
      <c r="K1486" s="9"/>
      <c r="L1486" s="95"/>
      <c r="M1486" s="95"/>
      <c r="N1486" s="95"/>
      <c r="O1486" s="95"/>
      <c r="P1486" s="95"/>
      <c r="Q1486" s="95"/>
      <c r="R1486" s="95">
        <f t="shared" si="533"/>
        <v>3859087</v>
      </c>
      <c r="S1486" s="95"/>
      <c r="T1486" s="95"/>
      <c r="U1486" s="95"/>
      <c r="V1486" s="95"/>
      <c r="W1486" s="95"/>
      <c r="X1486" s="95">
        <f t="shared" si="526"/>
        <v>3859087</v>
      </c>
      <c r="Y1486" s="9" t="s">
        <v>2660</v>
      </c>
      <c r="Z1486" s="16">
        <v>0</v>
      </c>
      <c r="AA1486" s="16">
        <v>0</v>
      </c>
      <c r="AB1486" s="16">
        <v>0</v>
      </c>
      <c r="AC1486" s="53">
        <f t="shared" si="527"/>
        <v>3859087</v>
      </c>
      <c r="AD1486" s="55"/>
    </row>
    <row r="1487" spans="1:30" s="6" customFormat="1" ht="93.75" customHeight="1" x14ac:dyDescent="0.25">
      <c r="A1487" s="51" t="str">
        <f>IF(OR(D1487=0,D1487=""),"",COUNTA($D$1156:D1487))</f>
        <v/>
      </c>
      <c r="B1487" s="51"/>
      <c r="C1487" s="11"/>
      <c r="D1487" s="16"/>
      <c r="E1487" s="54">
        <f>SUM(E1477:E1486)</f>
        <v>10758.5</v>
      </c>
      <c r="F1487" s="54">
        <f>SUM(F1477:F1486)</f>
        <v>8732.9999999999982</v>
      </c>
      <c r="G1487" s="54">
        <f>SUM(G1477:G1486)</f>
        <v>2005.8000000000002</v>
      </c>
      <c r="H1487" s="9"/>
      <c r="I1487" s="9"/>
      <c r="J1487" s="9"/>
      <c r="K1487" s="9"/>
      <c r="L1487" s="95"/>
      <c r="M1487" s="95"/>
      <c r="N1487" s="95"/>
      <c r="O1487" s="95"/>
      <c r="P1487" s="95"/>
      <c r="Q1487" s="95"/>
      <c r="R1487" s="95"/>
      <c r="S1487" s="95"/>
      <c r="T1487" s="95"/>
      <c r="U1487" s="95"/>
      <c r="V1487" s="95"/>
      <c r="W1487" s="95"/>
      <c r="X1487" s="54">
        <f>SUM(X1477:X1486)</f>
        <v>78209219.316919997</v>
      </c>
      <c r="Y1487" s="54"/>
      <c r="Z1487" s="54">
        <v>0</v>
      </c>
      <c r="AA1487" s="56">
        <v>0</v>
      </c>
      <c r="AB1487" s="56">
        <v>0</v>
      </c>
      <c r="AC1487" s="54">
        <f>SUM(AC1477:AC1486)</f>
        <v>78209219.316919997</v>
      </c>
      <c r="AD1487" s="55"/>
    </row>
    <row r="1488" spans="1:30" s="6" customFormat="1" ht="93.75" customHeight="1" x14ac:dyDescent="0.25">
      <c r="A1488" s="51" t="str">
        <f>IF(OR(D1488=0,D1488=""),"",COUNTA($D$1156:D1488))</f>
        <v/>
      </c>
      <c r="B1488" s="51"/>
      <c r="C1488" s="52" t="s">
        <v>2689</v>
      </c>
      <c r="D1488" s="16"/>
      <c r="E1488" s="95"/>
      <c r="F1488" s="95"/>
      <c r="G1488" s="95"/>
      <c r="H1488" s="9"/>
      <c r="I1488" s="9"/>
      <c r="J1488" s="9"/>
      <c r="K1488" s="9"/>
      <c r="L1488" s="95"/>
      <c r="M1488" s="95"/>
      <c r="N1488" s="95"/>
      <c r="O1488" s="95"/>
      <c r="P1488" s="95"/>
      <c r="Q1488" s="95"/>
      <c r="R1488" s="95"/>
      <c r="S1488" s="95"/>
      <c r="T1488" s="95"/>
      <c r="U1488" s="95"/>
      <c r="V1488" s="95"/>
      <c r="W1488" s="95"/>
      <c r="X1488" s="53"/>
      <c r="Y1488" s="53"/>
      <c r="Z1488" s="53"/>
      <c r="AA1488" s="53"/>
      <c r="AB1488" s="53"/>
      <c r="AC1488" s="53"/>
      <c r="AD1488" s="55"/>
    </row>
    <row r="1489" spans="1:30" s="6" customFormat="1" ht="93.75" customHeight="1" x14ac:dyDescent="0.25">
      <c r="A1489" s="51">
        <f>IF(OR(D1489=0,D1489=""),"",COUNTA($D$1156:D1489))</f>
        <v>302</v>
      </c>
      <c r="B1489" s="9" t="s">
        <v>2309</v>
      </c>
      <c r="C1489" s="11" t="s">
        <v>715</v>
      </c>
      <c r="D1489" s="16">
        <v>1979</v>
      </c>
      <c r="E1489" s="95">
        <v>1869.2</v>
      </c>
      <c r="F1489" s="95">
        <v>1067.4000000000001</v>
      </c>
      <c r="G1489" s="95">
        <v>801.8</v>
      </c>
      <c r="H1489" s="9" t="s">
        <v>725</v>
      </c>
      <c r="I1489" s="9"/>
      <c r="J1489" s="9"/>
      <c r="K1489" s="9"/>
      <c r="L1489" s="95"/>
      <c r="M1489" s="95"/>
      <c r="N1489" s="95"/>
      <c r="O1489" s="95"/>
      <c r="P1489" s="95"/>
      <c r="Q1489" s="95"/>
      <c r="R1489" s="95">
        <f t="shared" ref="R1489:R1490" si="535">5443*E1489</f>
        <v>10174055.6</v>
      </c>
      <c r="S1489" s="95"/>
      <c r="T1489" s="95"/>
      <c r="U1489" s="95"/>
      <c r="V1489" s="95"/>
      <c r="W1489" s="95">
        <f t="shared" ref="W1489:W1490" si="536">(L1489+M1489+N1489+O1489+P1489+Q1489+R1489+S1489+T1489+U1489)*0.0214</f>
        <v>217724.78983999998</v>
      </c>
      <c r="X1489" s="95">
        <f t="shared" ref="X1489:X1490" si="537">L1489+M1489+N1489+O1489+P1489+Q1489+R1489+S1489+T1489+U1489+V1489+W1489</f>
        <v>10391780.389839999</v>
      </c>
      <c r="Y1489" s="9" t="s">
        <v>2660</v>
      </c>
      <c r="Z1489" s="16">
        <v>0</v>
      </c>
      <c r="AA1489" s="16">
        <v>0</v>
      </c>
      <c r="AB1489" s="16">
        <v>0</v>
      </c>
      <c r="AC1489" s="53">
        <f t="shared" ref="AC1489:AC1490" si="538">X1489-(Z1489+AA1489+AB1489)</f>
        <v>10391780.389839999</v>
      </c>
      <c r="AD1489" s="55"/>
    </row>
    <row r="1490" spans="1:30" s="6" customFormat="1" ht="93.75" customHeight="1" x14ac:dyDescent="0.25">
      <c r="A1490" s="51">
        <f>IF(OR(D1490=0,D1490=""),"",COUNTA($D$1156:D1490))</f>
        <v>303</v>
      </c>
      <c r="B1490" s="9" t="s">
        <v>2310</v>
      </c>
      <c r="C1490" s="11" t="s">
        <v>716</v>
      </c>
      <c r="D1490" s="16">
        <v>1979</v>
      </c>
      <c r="E1490" s="95">
        <v>1856.6</v>
      </c>
      <c r="F1490" s="95">
        <v>1081.7</v>
      </c>
      <c r="G1490" s="95">
        <v>774.9</v>
      </c>
      <c r="H1490" s="9" t="s">
        <v>725</v>
      </c>
      <c r="I1490" s="9"/>
      <c r="J1490" s="9"/>
      <c r="K1490" s="9"/>
      <c r="L1490" s="95"/>
      <c r="M1490" s="95"/>
      <c r="N1490" s="95"/>
      <c r="O1490" s="95"/>
      <c r="P1490" s="95"/>
      <c r="Q1490" s="95"/>
      <c r="R1490" s="95">
        <f t="shared" si="535"/>
        <v>10105473.799999999</v>
      </c>
      <c r="S1490" s="95"/>
      <c r="T1490" s="95"/>
      <c r="U1490" s="95"/>
      <c r="V1490" s="95"/>
      <c r="W1490" s="95">
        <f t="shared" si="536"/>
        <v>216257.13931999996</v>
      </c>
      <c r="X1490" s="95">
        <f t="shared" si="537"/>
        <v>10321730.939319998</v>
      </c>
      <c r="Y1490" s="9" t="s">
        <v>2660</v>
      </c>
      <c r="Z1490" s="16">
        <v>0</v>
      </c>
      <c r="AA1490" s="16">
        <v>0</v>
      </c>
      <c r="AB1490" s="16">
        <v>0</v>
      </c>
      <c r="AC1490" s="53">
        <f t="shared" si="538"/>
        <v>10321730.939319998</v>
      </c>
      <c r="AD1490" s="55"/>
    </row>
    <row r="1491" spans="1:30" s="6" customFormat="1" ht="93.75" customHeight="1" x14ac:dyDescent="0.25">
      <c r="A1491" s="51" t="str">
        <f>IF(OR(D1491=0,D1491=""),"",COUNTA($D$1156:D1491))</f>
        <v/>
      </c>
      <c r="B1491" s="51"/>
      <c r="C1491" s="11"/>
      <c r="D1491" s="16"/>
      <c r="E1491" s="54">
        <f>SUM(E1489:E1490)</f>
        <v>3725.8</v>
      </c>
      <c r="F1491" s="54">
        <f>SUM(F1489:F1490)</f>
        <v>2149.1000000000004</v>
      </c>
      <c r="G1491" s="54">
        <f>SUM(G1489:G1490)</f>
        <v>1576.6999999999998</v>
      </c>
      <c r="H1491" s="9"/>
      <c r="I1491" s="9"/>
      <c r="J1491" s="9"/>
      <c r="K1491" s="9"/>
      <c r="L1491" s="95"/>
      <c r="M1491" s="95"/>
      <c r="N1491" s="95"/>
      <c r="O1491" s="95"/>
      <c r="P1491" s="95"/>
      <c r="Q1491" s="95"/>
      <c r="R1491" s="95"/>
      <c r="S1491" s="95"/>
      <c r="T1491" s="95"/>
      <c r="U1491" s="95"/>
      <c r="V1491" s="95"/>
      <c r="W1491" s="95"/>
      <c r="X1491" s="54">
        <f>SUM(X1489:X1490)</f>
        <v>20713511.329159997</v>
      </c>
      <c r="Y1491" s="54"/>
      <c r="Z1491" s="54">
        <v>0</v>
      </c>
      <c r="AA1491" s="56">
        <v>0</v>
      </c>
      <c r="AB1491" s="56">
        <v>0</v>
      </c>
      <c r="AC1491" s="54">
        <f t="shared" ref="AC1491" si="539">SUM(AC1489:AC1490)</f>
        <v>20713511.329159997</v>
      </c>
      <c r="AD1491" s="55"/>
    </row>
    <row r="1492" spans="1:30" s="6" customFormat="1" ht="93.75" customHeight="1" x14ac:dyDescent="0.25">
      <c r="A1492" s="51" t="str">
        <f>IF(OR(D1492=0,D1492=""),"",COUNTA($D$1156:D1492))</f>
        <v/>
      </c>
      <c r="B1492" s="51"/>
      <c r="C1492" s="52" t="s">
        <v>2713</v>
      </c>
      <c r="D1492" s="16"/>
      <c r="E1492" s="95"/>
      <c r="F1492" s="95"/>
      <c r="G1492" s="95"/>
      <c r="H1492" s="9"/>
      <c r="I1492" s="9"/>
      <c r="J1492" s="9"/>
      <c r="K1492" s="9"/>
      <c r="L1492" s="95"/>
      <c r="M1492" s="95"/>
      <c r="N1492" s="95"/>
      <c r="O1492" s="95"/>
      <c r="P1492" s="95"/>
      <c r="Q1492" s="95"/>
      <c r="R1492" s="95"/>
      <c r="S1492" s="95"/>
      <c r="T1492" s="95"/>
      <c r="U1492" s="95"/>
      <c r="V1492" s="95"/>
      <c r="W1492" s="95"/>
      <c r="X1492" s="53"/>
      <c r="Y1492" s="53"/>
      <c r="Z1492" s="53"/>
      <c r="AA1492" s="53"/>
      <c r="AB1492" s="53"/>
      <c r="AC1492" s="53"/>
      <c r="AD1492" s="55"/>
    </row>
    <row r="1493" spans="1:30" s="6" customFormat="1" ht="93.75" customHeight="1" x14ac:dyDescent="0.25">
      <c r="A1493" s="51">
        <f>IF(OR(D1493=0,D1493=""),"",COUNTA($D$1156:D1493))</f>
        <v>304</v>
      </c>
      <c r="B1493" s="9" t="s">
        <v>1342</v>
      </c>
      <c r="C1493" s="11" t="s">
        <v>677</v>
      </c>
      <c r="D1493" s="16">
        <v>1974</v>
      </c>
      <c r="E1493" s="95">
        <v>791.7</v>
      </c>
      <c r="F1493" s="95">
        <v>728.3</v>
      </c>
      <c r="G1493" s="95">
        <v>63.4</v>
      </c>
      <c r="H1493" s="9" t="s">
        <v>725</v>
      </c>
      <c r="I1493" s="9"/>
      <c r="J1493" s="9"/>
      <c r="K1493" s="9"/>
      <c r="L1493" s="95"/>
      <c r="M1493" s="95"/>
      <c r="N1493" s="95"/>
      <c r="O1493" s="95"/>
      <c r="P1493" s="95"/>
      <c r="Q1493" s="95"/>
      <c r="R1493" s="95">
        <f t="shared" ref="R1493:R1494" si="540">5443*E1493</f>
        <v>4309223.1000000006</v>
      </c>
      <c r="S1493" s="95"/>
      <c r="T1493" s="95"/>
      <c r="U1493" s="95"/>
      <c r="V1493" s="95"/>
      <c r="W1493" s="95"/>
      <c r="X1493" s="95">
        <f t="shared" ref="X1493:X1494" si="541">L1493+M1493+N1493+O1493+P1493+Q1493+R1493+S1493+T1493+U1493+V1493+W1493</f>
        <v>4309223.1000000006</v>
      </c>
      <c r="Y1493" s="9" t="s">
        <v>2660</v>
      </c>
      <c r="Z1493" s="16">
        <v>0</v>
      </c>
      <c r="AA1493" s="16">
        <v>0</v>
      </c>
      <c r="AB1493" s="16">
        <v>0</v>
      </c>
      <c r="AC1493" s="53">
        <f t="shared" ref="AC1493:AC1494" si="542">X1493-(Z1493+AA1493+AB1493)</f>
        <v>4309223.1000000006</v>
      </c>
      <c r="AD1493" s="55"/>
    </row>
    <row r="1494" spans="1:30" s="6" customFormat="1" ht="93.75" customHeight="1" x14ac:dyDescent="0.25">
      <c r="A1494" s="51">
        <f>IF(OR(D1494=0,D1494=""),"",COUNTA($D$1156:D1494))</f>
        <v>305</v>
      </c>
      <c r="B1494" s="9" t="s">
        <v>1343</v>
      </c>
      <c r="C1494" s="11" t="s">
        <v>678</v>
      </c>
      <c r="D1494" s="16">
        <v>1974</v>
      </c>
      <c r="E1494" s="95">
        <v>792.4</v>
      </c>
      <c r="F1494" s="95">
        <v>733</v>
      </c>
      <c r="G1494" s="95">
        <v>59.4</v>
      </c>
      <c r="H1494" s="9" t="s">
        <v>725</v>
      </c>
      <c r="I1494" s="9"/>
      <c r="J1494" s="9"/>
      <c r="K1494" s="9"/>
      <c r="L1494" s="95"/>
      <c r="M1494" s="95"/>
      <c r="N1494" s="95"/>
      <c r="O1494" s="95"/>
      <c r="P1494" s="95"/>
      <c r="Q1494" s="95"/>
      <c r="R1494" s="95">
        <f t="shared" si="540"/>
        <v>4313033.2</v>
      </c>
      <c r="S1494" s="95"/>
      <c r="T1494" s="95"/>
      <c r="U1494" s="95"/>
      <c r="V1494" s="95"/>
      <c r="W1494" s="95"/>
      <c r="X1494" s="95">
        <f t="shared" si="541"/>
        <v>4313033.2</v>
      </c>
      <c r="Y1494" s="9" t="s">
        <v>2660</v>
      </c>
      <c r="Z1494" s="16">
        <v>0</v>
      </c>
      <c r="AA1494" s="16">
        <v>0</v>
      </c>
      <c r="AB1494" s="16">
        <v>0</v>
      </c>
      <c r="AC1494" s="53">
        <f t="shared" si="542"/>
        <v>4313033.2</v>
      </c>
      <c r="AD1494" s="55"/>
    </row>
    <row r="1495" spans="1:30" s="6" customFormat="1" ht="93.75" customHeight="1" x14ac:dyDescent="0.25">
      <c r="A1495" s="51" t="str">
        <f>IF(OR(D1495=0,D1495=""),"",COUNTA($D$1156:D1495))</f>
        <v/>
      </c>
      <c r="B1495" s="51"/>
      <c r="C1495" s="11"/>
      <c r="D1495" s="16"/>
      <c r="E1495" s="54">
        <f>SUM(E1493:E1494)</f>
        <v>1584.1</v>
      </c>
      <c r="F1495" s="54">
        <f>SUM(F1493:F1494)</f>
        <v>1461.3</v>
      </c>
      <c r="G1495" s="54">
        <f>SUM(G1493:G1494)</f>
        <v>122.8</v>
      </c>
      <c r="H1495" s="9"/>
      <c r="I1495" s="9"/>
      <c r="J1495" s="9"/>
      <c r="K1495" s="9"/>
      <c r="L1495" s="95"/>
      <c r="M1495" s="95"/>
      <c r="N1495" s="95"/>
      <c r="O1495" s="95"/>
      <c r="P1495" s="95"/>
      <c r="Q1495" s="95"/>
      <c r="R1495" s="95"/>
      <c r="S1495" s="95"/>
      <c r="T1495" s="95"/>
      <c r="U1495" s="95"/>
      <c r="V1495" s="95"/>
      <c r="W1495" s="95"/>
      <c r="X1495" s="54">
        <f>SUM(X1493:X1494)</f>
        <v>8622256.3000000007</v>
      </c>
      <c r="Y1495" s="54"/>
      <c r="Z1495" s="54">
        <v>0</v>
      </c>
      <c r="AA1495" s="56">
        <v>0</v>
      </c>
      <c r="AB1495" s="56">
        <v>0</v>
      </c>
      <c r="AC1495" s="54">
        <f t="shared" ref="AC1495" si="543">SUM(AC1493:AC1494)</f>
        <v>8622256.3000000007</v>
      </c>
      <c r="AD1495" s="55"/>
    </row>
    <row r="1496" spans="1:30" s="6" customFormat="1" ht="93.75" customHeight="1" x14ac:dyDescent="0.25">
      <c r="A1496" s="51" t="str">
        <f>IF(OR(D1496=0,D1496=""),"",COUNTA($D$1156:D1496))</f>
        <v/>
      </c>
      <c r="B1496" s="51"/>
      <c r="C1496" s="52" t="s">
        <v>2714</v>
      </c>
      <c r="D1496" s="16"/>
      <c r="E1496" s="95"/>
      <c r="F1496" s="95"/>
      <c r="G1496" s="95"/>
      <c r="H1496" s="9"/>
      <c r="I1496" s="9"/>
      <c r="J1496" s="9"/>
      <c r="K1496" s="9"/>
      <c r="L1496" s="95"/>
      <c r="M1496" s="95"/>
      <c r="N1496" s="95"/>
      <c r="O1496" s="95"/>
      <c r="P1496" s="95"/>
      <c r="Q1496" s="95"/>
      <c r="R1496" s="95"/>
      <c r="S1496" s="95"/>
      <c r="T1496" s="95"/>
      <c r="U1496" s="95"/>
      <c r="V1496" s="95"/>
      <c r="W1496" s="95"/>
      <c r="X1496" s="53"/>
      <c r="Y1496" s="53"/>
      <c r="Z1496" s="53"/>
      <c r="AA1496" s="53"/>
      <c r="AB1496" s="53"/>
      <c r="AC1496" s="53"/>
      <c r="AD1496" s="55"/>
    </row>
    <row r="1497" spans="1:30" s="6" customFormat="1" ht="93.75" customHeight="1" x14ac:dyDescent="0.25">
      <c r="A1497" s="51">
        <f>IF(OR(D1497=0,D1497=""),"",COUNTA($D$1156:D1497))</f>
        <v>306</v>
      </c>
      <c r="B1497" s="9" t="s">
        <v>1345</v>
      </c>
      <c r="C1497" s="11" t="s">
        <v>505</v>
      </c>
      <c r="D1497" s="16">
        <v>1971</v>
      </c>
      <c r="E1497" s="95">
        <v>577.20000000000005</v>
      </c>
      <c r="F1497" s="95">
        <v>357.2</v>
      </c>
      <c r="G1497" s="95">
        <v>0</v>
      </c>
      <c r="H1497" s="9" t="s">
        <v>727</v>
      </c>
      <c r="I1497" s="9"/>
      <c r="J1497" s="9"/>
      <c r="K1497" s="9"/>
      <c r="L1497" s="95">
        <f>741*E1497</f>
        <v>427705.2</v>
      </c>
      <c r="M1497" s="95"/>
      <c r="N1497" s="95"/>
      <c r="O1497" s="95">
        <f>681*E1497</f>
        <v>393073.2</v>
      </c>
      <c r="P1497" s="95">
        <f>576*E1497</f>
        <v>332467.20000000001</v>
      </c>
      <c r="Q1497" s="95"/>
      <c r="R1497" s="95">
        <f t="shared" ref="R1497:R1499" si="544">5443*E1497</f>
        <v>3141699.6</v>
      </c>
      <c r="S1497" s="95">
        <f>190*E1497</f>
        <v>109668.00000000001</v>
      </c>
      <c r="T1497" s="95">
        <f>4818*E1497</f>
        <v>2780949.6</v>
      </c>
      <c r="U1497" s="95">
        <f>185*E1497</f>
        <v>106782.00000000001</v>
      </c>
      <c r="V1497" s="95"/>
      <c r="W1497" s="95">
        <f t="shared" ref="W1497:W1500" si="545">(L1497+M1497+N1497+O1497+P1497+Q1497+R1497+S1497+T1497+U1497)*0.0214</f>
        <v>156056.17872</v>
      </c>
      <c r="X1497" s="95">
        <f t="shared" ref="X1497:X1507" si="546">L1497+M1497+N1497+O1497+P1497+Q1497+R1497+S1497+T1497+U1497+V1497+W1497</f>
        <v>7448400.9787200009</v>
      </c>
      <c r="Y1497" s="9" t="s">
        <v>2660</v>
      </c>
      <c r="Z1497" s="16">
        <v>0</v>
      </c>
      <c r="AA1497" s="16">
        <v>0</v>
      </c>
      <c r="AB1497" s="16">
        <v>0</v>
      </c>
      <c r="AC1497" s="53">
        <f t="shared" ref="AC1497:AC1507" si="547">X1497-(Z1497+AA1497+AB1497)</f>
        <v>7448400.9787200009</v>
      </c>
      <c r="AD1497" s="55"/>
    </row>
    <row r="1498" spans="1:30" s="6" customFormat="1" ht="93.75" customHeight="1" x14ac:dyDescent="0.25">
      <c r="A1498" s="51">
        <f>IF(OR(D1498=0,D1498=""),"",COUNTA($D$1156:D1498))</f>
        <v>307</v>
      </c>
      <c r="B1498" s="11" t="s">
        <v>2646</v>
      </c>
      <c r="C1498" s="11" t="s">
        <v>2626</v>
      </c>
      <c r="D1498" s="16">
        <v>1980</v>
      </c>
      <c r="E1498" s="95">
        <v>1891.1</v>
      </c>
      <c r="F1498" s="95">
        <v>1247.4000000000001</v>
      </c>
      <c r="G1498" s="95">
        <v>0</v>
      </c>
      <c r="H1498" s="9" t="s">
        <v>725</v>
      </c>
      <c r="I1498" s="9"/>
      <c r="J1498" s="9"/>
      <c r="K1498" s="9"/>
      <c r="L1498" s="95"/>
      <c r="M1498" s="95"/>
      <c r="N1498" s="95"/>
      <c r="O1498" s="95"/>
      <c r="P1498" s="95"/>
      <c r="Q1498" s="95"/>
      <c r="R1498" s="95">
        <f t="shared" si="544"/>
        <v>10293257.299999999</v>
      </c>
      <c r="S1498" s="95"/>
      <c r="T1498" s="95"/>
      <c r="U1498" s="95"/>
      <c r="V1498" s="95"/>
      <c r="W1498" s="95"/>
      <c r="X1498" s="95">
        <f t="shared" si="546"/>
        <v>10293257.299999999</v>
      </c>
      <c r="Y1498" s="9" t="s">
        <v>2660</v>
      </c>
      <c r="Z1498" s="16">
        <v>0</v>
      </c>
      <c r="AA1498" s="16">
        <v>0</v>
      </c>
      <c r="AB1498" s="16">
        <v>0</v>
      </c>
      <c r="AC1498" s="53">
        <f t="shared" si="547"/>
        <v>10293257.299999999</v>
      </c>
      <c r="AD1498" s="55"/>
    </row>
    <row r="1499" spans="1:30" s="6" customFormat="1" ht="93.75" customHeight="1" x14ac:dyDescent="0.25">
      <c r="A1499" s="51">
        <f>IF(OR(D1499=0,D1499=""),"",COUNTA($D$1156:D1499))</f>
        <v>308</v>
      </c>
      <c r="B1499" s="9" t="s">
        <v>1348</v>
      </c>
      <c r="C1499" s="11" t="s">
        <v>314</v>
      </c>
      <c r="D1499" s="16">
        <v>1967</v>
      </c>
      <c r="E1499" s="95">
        <v>1011.1</v>
      </c>
      <c r="F1499" s="95">
        <v>973.7</v>
      </c>
      <c r="G1499" s="95">
        <v>0</v>
      </c>
      <c r="H1499" s="9" t="s">
        <v>725</v>
      </c>
      <c r="I1499" s="9"/>
      <c r="J1499" s="9"/>
      <c r="K1499" s="9"/>
      <c r="L1499" s="95"/>
      <c r="M1499" s="95"/>
      <c r="N1499" s="95"/>
      <c r="O1499" s="95"/>
      <c r="P1499" s="95"/>
      <c r="Q1499" s="95"/>
      <c r="R1499" s="95">
        <f t="shared" si="544"/>
        <v>5503417.2999999998</v>
      </c>
      <c r="S1499" s="95"/>
      <c r="T1499" s="95"/>
      <c r="U1499" s="95"/>
      <c r="V1499" s="95"/>
      <c r="W1499" s="95"/>
      <c r="X1499" s="95">
        <f t="shared" si="546"/>
        <v>5503417.2999999998</v>
      </c>
      <c r="Y1499" s="9" t="s">
        <v>2660</v>
      </c>
      <c r="Z1499" s="16">
        <v>0</v>
      </c>
      <c r="AA1499" s="16">
        <v>0</v>
      </c>
      <c r="AB1499" s="16">
        <v>0</v>
      </c>
      <c r="AC1499" s="53">
        <f t="shared" si="547"/>
        <v>5503417.2999999998</v>
      </c>
      <c r="AD1499" s="55"/>
    </row>
    <row r="1500" spans="1:30" s="6" customFormat="1" ht="93.75" customHeight="1" x14ac:dyDescent="0.25">
      <c r="A1500" s="51">
        <f>IF(OR(D1500=0,D1500=""),"",COUNTA($D$1156:D1500))</f>
        <v>309</v>
      </c>
      <c r="B1500" s="9" t="s">
        <v>1351</v>
      </c>
      <c r="C1500" s="11" t="s">
        <v>558</v>
      </c>
      <c r="D1500" s="16">
        <v>1972</v>
      </c>
      <c r="E1500" s="95">
        <v>4384.3</v>
      </c>
      <c r="F1500" s="95">
        <v>3244</v>
      </c>
      <c r="G1500" s="95">
        <v>0</v>
      </c>
      <c r="H1500" s="68" t="s">
        <v>730</v>
      </c>
      <c r="I1500" s="9"/>
      <c r="J1500" s="9"/>
      <c r="K1500" s="9"/>
      <c r="L1500" s="95">
        <f t="shared" ref="L1500" si="548">432*E1500</f>
        <v>1894017.6</v>
      </c>
      <c r="M1500" s="95"/>
      <c r="N1500" s="95"/>
      <c r="O1500" s="95">
        <f t="shared" ref="O1500" si="549">398*E1500</f>
        <v>1744951.4000000001</v>
      </c>
      <c r="P1500" s="95">
        <f t="shared" ref="P1500" si="550">670*E1500</f>
        <v>2937481</v>
      </c>
      <c r="Q1500" s="95"/>
      <c r="R1500" s="95">
        <f>1165*E1500</f>
        <v>5107709.5</v>
      </c>
      <c r="S1500" s="95">
        <f t="shared" ref="S1500" si="551">100*E1500</f>
        <v>438430</v>
      </c>
      <c r="T1500" s="95">
        <f t="shared" ref="T1500" si="552">2558*E1500</f>
        <v>11215039.4</v>
      </c>
      <c r="U1500" s="95">
        <f t="shared" ref="U1500" si="553">80*E1500</f>
        <v>350744</v>
      </c>
      <c r="V1500" s="95"/>
      <c r="W1500" s="95">
        <f t="shared" si="545"/>
        <v>506931.18005999993</v>
      </c>
      <c r="X1500" s="95">
        <f t="shared" si="546"/>
        <v>24195304.080059998</v>
      </c>
      <c r="Y1500" s="9" t="s">
        <v>2660</v>
      </c>
      <c r="Z1500" s="16">
        <v>0</v>
      </c>
      <c r="AA1500" s="16">
        <v>0</v>
      </c>
      <c r="AB1500" s="16">
        <v>0</v>
      </c>
      <c r="AC1500" s="53">
        <f t="shared" si="547"/>
        <v>24195304.080059998</v>
      </c>
      <c r="AD1500" s="55"/>
    </row>
    <row r="1501" spans="1:30" s="6" customFormat="1" ht="93.75" customHeight="1" x14ac:dyDescent="0.25">
      <c r="A1501" s="51">
        <f>IF(OR(D1501=0,D1501=""),"",COUNTA($D$1156:D1501))</f>
        <v>310</v>
      </c>
      <c r="B1501" s="9" t="s">
        <v>1350</v>
      </c>
      <c r="C1501" s="11" t="s">
        <v>621</v>
      </c>
      <c r="D1501" s="16">
        <v>1973</v>
      </c>
      <c r="E1501" s="95">
        <v>756.2</v>
      </c>
      <c r="F1501" s="95">
        <v>679.8</v>
      </c>
      <c r="G1501" s="95">
        <v>0</v>
      </c>
      <c r="H1501" s="9" t="s">
        <v>725</v>
      </c>
      <c r="I1501" s="9"/>
      <c r="J1501" s="9"/>
      <c r="K1501" s="9"/>
      <c r="L1501" s="95"/>
      <c r="M1501" s="95"/>
      <c r="N1501" s="95"/>
      <c r="O1501" s="95"/>
      <c r="P1501" s="95"/>
      <c r="Q1501" s="95"/>
      <c r="R1501" s="95">
        <f t="shared" ref="R1501:R1502" si="554">5443*E1501</f>
        <v>4115996.6</v>
      </c>
      <c r="S1501" s="95"/>
      <c r="T1501" s="95"/>
      <c r="U1501" s="95"/>
      <c r="V1501" s="95"/>
      <c r="W1501" s="95"/>
      <c r="X1501" s="95">
        <f t="shared" si="546"/>
        <v>4115996.6</v>
      </c>
      <c r="Y1501" s="9" t="s">
        <v>2660</v>
      </c>
      <c r="Z1501" s="16">
        <v>0</v>
      </c>
      <c r="AA1501" s="16">
        <v>0</v>
      </c>
      <c r="AB1501" s="16">
        <v>0</v>
      </c>
      <c r="AC1501" s="53">
        <f t="shared" si="547"/>
        <v>4115996.6</v>
      </c>
      <c r="AD1501" s="55"/>
    </row>
    <row r="1502" spans="1:30" s="6" customFormat="1" ht="93.75" customHeight="1" x14ac:dyDescent="0.25">
      <c r="A1502" s="51">
        <f>IF(OR(D1502=0,D1502=""),"",COUNTA($D$1156:D1502))</f>
        <v>311</v>
      </c>
      <c r="B1502" s="9" t="s">
        <v>1353</v>
      </c>
      <c r="C1502" s="11" t="s">
        <v>622</v>
      </c>
      <c r="D1502" s="16">
        <v>1973</v>
      </c>
      <c r="E1502" s="95">
        <v>1167.3</v>
      </c>
      <c r="F1502" s="95">
        <v>1123.5</v>
      </c>
      <c r="G1502" s="95">
        <v>0</v>
      </c>
      <c r="H1502" s="9" t="s">
        <v>725</v>
      </c>
      <c r="I1502" s="9"/>
      <c r="J1502" s="9"/>
      <c r="K1502" s="9"/>
      <c r="L1502" s="95"/>
      <c r="M1502" s="95"/>
      <c r="N1502" s="95"/>
      <c r="O1502" s="95"/>
      <c r="P1502" s="95"/>
      <c r="Q1502" s="95"/>
      <c r="R1502" s="95">
        <f t="shared" si="554"/>
        <v>6353613.8999999994</v>
      </c>
      <c r="S1502" s="95"/>
      <c r="T1502" s="95"/>
      <c r="U1502" s="95"/>
      <c r="V1502" s="95"/>
      <c r="W1502" s="95"/>
      <c r="X1502" s="95">
        <f t="shared" si="546"/>
        <v>6353613.8999999994</v>
      </c>
      <c r="Y1502" s="9" t="s">
        <v>2660</v>
      </c>
      <c r="Z1502" s="16">
        <v>0</v>
      </c>
      <c r="AA1502" s="16">
        <v>0</v>
      </c>
      <c r="AB1502" s="16">
        <v>0</v>
      </c>
      <c r="AC1502" s="53">
        <f t="shared" si="547"/>
        <v>6353613.8999999994</v>
      </c>
      <c r="AD1502" s="55"/>
    </row>
    <row r="1503" spans="1:30" s="6" customFormat="1" ht="93.75" customHeight="1" x14ac:dyDescent="0.25">
      <c r="A1503" s="51">
        <f>IF(OR(D1503=0,D1503=""),"",COUNTA($D$1156:D1503))</f>
        <v>312</v>
      </c>
      <c r="B1503" s="9" t="s">
        <v>1354</v>
      </c>
      <c r="C1503" s="11" t="s">
        <v>623</v>
      </c>
      <c r="D1503" s="16">
        <v>1973</v>
      </c>
      <c r="E1503" s="95">
        <v>2338.1</v>
      </c>
      <c r="F1503" s="95">
        <v>1790.5</v>
      </c>
      <c r="G1503" s="95">
        <v>0</v>
      </c>
      <c r="H1503" s="9" t="s">
        <v>728</v>
      </c>
      <c r="I1503" s="9"/>
      <c r="J1503" s="9"/>
      <c r="K1503" s="9"/>
      <c r="L1503" s="95"/>
      <c r="M1503" s="95"/>
      <c r="N1503" s="95"/>
      <c r="O1503" s="95"/>
      <c r="P1503" s="95"/>
      <c r="Q1503" s="95"/>
      <c r="R1503" s="95">
        <f>2340*E1503</f>
        <v>5471154</v>
      </c>
      <c r="S1503" s="95"/>
      <c r="T1503" s="95"/>
      <c r="U1503" s="95"/>
      <c r="V1503" s="95"/>
      <c r="W1503" s="95"/>
      <c r="X1503" s="95">
        <f t="shared" si="546"/>
        <v>5471154</v>
      </c>
      <c r="Y1503" s="9" t="s">
        <v>2660</v>
      </c>
      <c r="Z1503" s="16">
        <v>0</v>
      </c>
      <c r="AA1503" s="16">
        <v>0</v>
      </c>
      <c r="AB1503" s="16">
        <v>0</v>
      </c>
      <c r="AC1503" s="53">
        <f t="shared" si="547"/>
        <v>5471154</v>
      </c>
      <c r="AD1503" s="55"/>
    </row>
    <row r="1504" spans="1:30" s="6" customFormat="1" ht="93.75" customHeight="1" x14ac:dyDescent="0.25">
      <c r="A1504" s="51">
        <f>IF(OR(D1504=0,D1504=""),"",COUNTA($D$1156:D1504))</f>
        <v>313</v>
      </c>
      <c r="B1504" s="9" t="s">
        <v>1355</v>
      </c>
      <c r="C1504" s="11" t="s">
        <v>624</v>
      </c>
      <c r="D1504" s="16">
        <v>1973</v>
      </c>
      <c r="E1504" s="95">
        <v>782.6</v>
      </c>
      <c r="F1504" s="95">
        <v>738.1</v>
      </c>
      <c r="G1504" s="95">
        <v>0</v>
      </c>
      <c r="H1504" s="9" t="s">
        <v>725</v>
      </c>
      <c r="I1504" s="9"/>
      <c r="J1504" s="9"/>
      <c r="K1504" s="9"/>
      <c r="L1504" s="95"/>
      <c r="M1504" s="95"/>
      <c r="N1504" s="95"/>
      <c r="O1504" s="95"/>
      <c r="P1504" s="95"/>
      <c r="Q1504" s="95"/>
      <c r="R1504" s="95">
        <f t="shared" ref="R1504:R1507" si="555">5443*E1504</f>
        <v>4259691.8</v>
      </c>
      <c r="S1504" s="95"/>
      <c r="T1504" s="95"/>
      <c r="U1504" s="95"/>
      <c r="V1504" s="95"/>
      <c r="W1504" s="95"/>
      <c r="X1504" s="95">
        <f t="shared" si="546"/>
        <v>4259691.8</v>
      </c>
      <c r="Y1504" s="9" t="s">
        <v>2660</v>
      </c>
      <c r="Z1504" s="16">
        <v>0</v>
      </c>
      <c r="AA1504" s="16">
        <v>0</v>
      </c>
      <c r="AB1504" s="16">
        <v>0</v>
      </c>
      <c r="AC1504" s="53">
        <f t="shared" si="547"/>
        <v>4259691.8</v>
      </c>
      <c r="AD1504" s="55"/>
    </row>
    <row r="1505" spans="1:30" s="6" customFormat="1" ht="93.75" customHeight="1" x14ac:dyDescent="0.25">
      <c r="A1505" s="51">
        <f>IF(OR(D1505=0,D1505=""),"",COUNTA($D$1156:D1505))</f>
        <v>314</v>
      </c>
      <c r="B1505" s="9" t="s">
        <v>1356</v>
      </c>
      <c r="C1505" s="11" t="s">
        <v>625</v>
      </c>
      <c r="D1505" s="16">
        <v>1973</v>
      </c>
      <c r="E1505" s="95">
        <v>787.3</v>
      </c>
      <c r="F1505" s="95">
        <v>727.4</v>
      </c>
      <c r="G1505" s="95">
        <v>0</v>
      </c>
      <c r="H1505" s="9" t="s">
        <v>725</v>
      </c>
      <c r="I1505" s="9"/>
      <c r="J1505" s="9"/>
      <c r="K1505" s="9"/>
      <c r="L1505" s="95"/>
      <c r="M1505" s="95"/>
      <c r="N1505" s="95"/>
      <c r="O1505" s="95"/>
      <c r="P1505" s="95"/>
      <c r="Q1505" s="95"/>
      <c r="R1505" s="95">
        <f t="shared" si="555"/>
        <v>4285273.8999999994</v>
      </c>
      <c r="S1505" s="95"/>
      <c r="T1505" s="95"/>
      <c r="U1505" s="95"/>
      <c r="V1505" s="95"/>
      <c r="W1505" s="95"/>
      <c r="X1505" s="95">
        <f t="shared" si="546"/>
        <v>4285273.8999999994</v>
      </c>
      <c r="Y1505" s="9" t="s">
        <v>2660</v>
      </c>
      <c r="Z1505" s="16">
        <v>0</v>
      </c>
      <c r="AA1505" s="16">
        <v>0</v>
      </c>
      <c r="AB1505" s="16">
        <v>0</v>
      </c>
      <c r="AC1505" s="53">
        <f t="shared" si="547"/>
        <v>4285273.8999999994</v>
      </c>
      <c r="AD1505" s="55"/>
    </row>
    <row r="1506" spans="1:30" s="6" customFormat="1" ht="93.75" customHeight="1" x14ac:dyDescent="0.25">
      <c r="A1506" s="51">
        <f>IF(OR(D1506=0,D1506=""),"",COUNTA($D$1156:D1506))</f>
        <v>315</v>
      </c>
      <c r="B1506" s="9" t="s">
        <v>1357</v>
      </c>
      <c r="C1506" s="11" t="s">
        <v>626</v>
      </c>
      <c r="D1506" s="16">
        <v>1973</v>
      </c>
      <c r="E1506" s="95">
        <v>742.6</v>
      </c>
      <c r="F1506" s="95">
        <v>719.4</v>
      </c>
      <c r="G1506" s="95">
        <v>0</v>
      </c>
      <c r="H1506" s="9" t="s">
        <v>725</v>
      </c>
      <c r="I1506" s="9"/>
      <c r="J1506" s="9"/>
      <c r="K1506" s="9"/>
      <c r="L1506" s="95"/>
      <c r="M1506" s="95"/>
      <c r="N1506" s="95"/>
      <c r="O1506" s="95"/>
      <c r="P1506" s="95"/>
      <c r="Q1506" s="95"/>
      <c r="R1506" s="95">
        <f t="shared" si="555"/>
        <v>4041971.8000000003</v>
      </c>
      <c r="S1506" s="95"/>
      <c r="T1506" s="95"/>
      <c r="U1506" s="95"/>
      <c r="V1506" s="95"/>
      <c r="W1506" s="95"/>
      <c r="X1506" s="95">
        <f t="shared" si="546"/>
        <v>4041971.8000000003</v>
      </c>
      <c r="Y1506" s="9" t="s">
        <v>2660</v>
      </c>
      <c r="Z1506" s="16">
        <v>0</v>
      </c>
      <c r="AA1506" s="16">
        <v>0</v>
      </c>
      <c r="AB1506" s="16">
        <v>0</v>
      </c>
      <c r="AC1506" s="53">
        <f t="shared" si="547"/>
        <v>4041971.8000000003</v>
      </c>
      <c r="AD1506" s="55"/>
    </row>
    <row r="1507" spans="1:30" s="6" customFormat="1" ht="93.75" customHeight="1" x14ac:dyDescent="0.25">
      <c r="A1507" s="51">
        <f>IF(OR(D1507=0,D1507=""),"",COUNTA($D$1156:D1507))</f>
        <v>316</v>
      </c>
      <c r="B1507" s="9" t="s">
        <v>1363</v>
      </c>
      <c r="C1507" s="11" t="s">
        <v>679</v>
      </c>
      <c r="D1507" s="16">
        <v>1974</v>
      </c>
      <c r="E1507" s="95">
        <v>752.3</v>
      </c>
      <c r="F1507" s="95">
        <v>721.8</v>
      </c>
      <c r="G1507" s="95">
        <v>0</v>
      </c>
      <c r="H1507" s="9" t="s">
        <v>725</v>
      </c>
      <c r="I1507" s="9"/>
      <c r="J1507" s="9"/>
      <c r="K1507" s="9"/>
      <c r="L1507" s="95"/>
      <c r="M1507" s="95"/>
      <c r="N1507" s="95"/>
      <c r="O1507" s="95"/>
      <c r="P1507" s="95"/>
      <c r="Q1507" s="95"/>
      <c r="R1507" s="95">
        <f t="shared" si="555"/>
        <v>4094768.9</v>
      </c>
      <c r="S1507" s="95"/>
      <c r="T1507" s="95"/>
      <c r="U1507" s="95"/>
      <c r="V1507" s="95"/>
      <c r="W1507" s="95"/>
      <c r="X1507" s="95">
        <f t="shared" si="546"/>
        <v>4094768.9</v>
      </c>
      <c r="Y1507" s="9" t="s">
        <v>2660</v>
      </c>
      <c r="Z1507" s="16">
        <v>0</v>
      </c>
      <c r="AA1507" s="16">
        <v>0</v>
      </c>
      <c r="AB1507" s="16">
        <v>0</v>
      </c>
      <c r="AC1507" s="53">
        <f t="shared" si="547"/>
        <v>4094768.9</v>
      </c>
      <c r="AD1507" s="55"/>
    </row>
    <row r="1508" spans="1:30" s="6" customFormat="1" ht="93.75" customHeight="1" x14ac:dyDescent="0.25">
      <c r="A1508" s="51" t="str">
        <f>IF(OR(D1508=0,D1508=""),"",COUNTA($D$1156:D1508))</f>
        <v/>
      </c>
      <c r="B1508" s="51"/>
      <c r="C1508" s="11"/>
      <c r="D1508" s="16"/>
      <c r="E1508" s="54">
        <f>SUM(E1497:E1507)</f>
        <v>15190.1</v>
      </c>
      <c r="F1508" s="54">
        <f t="shared" ref="F1508:G1508" si="556">SUM(F1497:F1507)</f>
        <v>12322.8</v>
      </c>
      <c r="G1508" s="54">
        <f t="shared" si="556"/>
        <v>0</v>
      </c>
      <c r="H1508" s="9"/>
      <c r="I1508" s="9"/>
      <c r="J1508" s="9"/>
      <c r="K1508" s="9"/>
      <c r="L1508" s="95"/>
      <c r="M1508" s="95"/>
      <c r="N1508" s="95"/>
      <c r="O1508" s="95"/>
      <c r="P1508" s="95"/>
      <c r="Q1508" s="95"/>
      <c r="R1508" s="95"/>
      <c r="S1508" s="95"/>
      <c r="T1508" s="95"/>
      <c r="U1508" s="95"/>
      <c r="V1508" s="95"/>
      <c r="W1508" s="95"/>
      <c r="X1508" s="54">
        <f>SUM(X1497:X1507)</f>
        <v>80062850.55878</v>
      </c>
      <c r="Y1508" s="54"/>
      <c r="Z1508" s="54">
        <v>0</v>
      </c>
      <c r="AA1508" s="56">
        <v>0</v>
      </c>
      <c r="AB1508" s="56">
        <v>0</v>
      </c>
      <c r="AC1508" s="54">
        <f t="shared" ref="AC1508" si="557">SUM(AC1497:AC1507)</f>
        <v>80062850.55878</v>
      </c>
      <c r="AD1508" s="55"/>
    </row>
    <row r="1509" spans="1:30" s="6" customFormat="1" ht="93.75" customHeight="1" x14ac:dyDescent="0.25">
      <c r="A1509" s="51" t="str">
        <f>IF(OR(D1509=0,D1509=""),"",COUNTA($D$1156:D1509))</f>
        <v/>
      </c>
      <c r="B1509" s="51"/>
      <c r="C1509" s="52" t="s">
        <v>2715</v>
      </c>
      <c r="D1509" s="16"/>
      <c r="E1509" s="95"/>
      <c r="F1509" s="95"/>
      <c r="G1509" s="95"/>
      <c r="H1509" s="9"/>
      <c r="I1509" s="9"/>
      <c r="J1509" s="9"/>
      <c r="K1509" s="9"/>
      <c r="L1509" s="95"/>
      <c r="M1509" s="95"/>
      <c r="N1509" s="95"/>
      <c r="O1509" s="95"/>
      <c r="P1509" s="95"/>
      <c r="Q1509" s="95"/>
      <c r="R1509" s="95"/>
      <c r="S1509" s="95"/>
      <c r="T1509" s="95"/>
      <c r="U1509" s="95"/>
      <c r="V1509" s="95"/>
      <c r="W1509" s="95"/>
      <c r="X1509" s="53"/>
      <c r="Y1509" s="53"/>
      <c r="Z1509" s="53"/>
      <c r="AA1509" s="53"/>
      <c r="AB1509" s="53"/>
      <c r="AC1509" s="53"/>
      <c r="AD1509" s="55"/>
    </row>
    <row r="1510" spans="1:30" s="6" customFormat="1" ht="93.75" customHeight="1" x14ac:dyDescent="0.25">
      <c r="A1510" s="51">
        <f>IF(OR(D1510=0,D1510=""),"",COUNTA($D$1156:D1510))</f>
        <v>317</v>
      </c>
      <c r="B1510" s="9" t="s">
        <v>1368</v>
      </c>
      <c r="C1510" s="11" t="s">
        <v>506</v>
      </c>
      <c r="D1510" s="16">
        <v>1971</v>
      </c>
      <c r="E1510" s="95">
        <v>800.3</v>
      </c>
      <c r="F1510" s="95">
        <v>533.5</v>
      </c>
      <c r="G1510" s="95">
        <v>0</v>
      </c>
      <c r="H1510" s="9" t="s">
        <v>725</v>
      </c>
      <c r="I1510" s="9"/>
      <c r="J1510" s="9"/>
      <c r="K1510" s="9"/>
      <c r="L1510" s="95">
        <f t="shared" ref="L1510:L1514" si="558">741*E1510</f>
        <v>593022.29999999993</v>
      </c>
      <c r="M1510" s="95">
        <f t="shared" ref="M1510:M1513" si="559">3305*E1510</f>
        <v>2644991.5</v>
      </c>
      <c r="N1510" s="95"/>
      <c r="O1510" s="95">
        <f t="shared" ref="O1510:O1514" si="560">681*E1510</f>
        <v>545004.29999999993</v>
      </c>
      <c r="P1510" s="95">
        <f t="shared" ref="P1510:P1514" si="561">576*E1510</f>
        <v>460972.79999999999</v>
      </c>
      <c r="Q1510" s="95"/>
      <c r="R1510" s="95">
        <f t="shared" ref="R1510:R1514" si="562">5443*E1510</f>
        <v>4356032.8999999994</v>
      </c>
      <c r="S1510" s="95"/>
      <c r="T1510" s="95">
        <f t="shared" ref="T1510:T1514" si="563">4818*E1510</f>
        <v>3855845.4</v>
      </c>
      <c r="U1510" s="95">
        <f t="shared" ref="U1510:U1514" si="564">185*E1510</f>
        <v>148055.5</v>
      </c>
      <c r="V1510" s="95"/>
      <c r="W1510" s="95">
        <f t="shared" ref="W1510:W1514" si="565">(L1510+M1510+N1510+O1510+P1510+Q1510+R1510+S1510+T1510+U1510)*0.0214</f>
        <v>269723.98857999995</v>
      </c>
      <c r="X1510" s="95">
        <f t="shared" ref="X1510:X1514" si="566">L1510+M1510+N1510+O1510+P1510+Q1510+R1510+S1510+T1510+U1510+V1510+W1510</f>
        <v>12873648.688579999</v>
      </c>
      <c r="Y1510" s="9" t="s">
        <v>2660</v>
      </c>
      <c r="Z1510" s="16">
        <v>0</v>
      </c>
      <c r="AA1510" s="16">
        <v>0</v>
      </c>
      <c r="AB1510" s="16">
        <v>0</v>
      </c>
      <c r="AC1510" s="53">
        <f t="shared" ref="AC1510:AC1514" si="567">X1510-(Z1510+AA1510+AB1510)</f>
        <v>12873648.688579999</v>
      </c>
      <c r="AD1510" s="55"/>
    </row>
    <row r="1511" spans="1:30" s="6" customFormat="1" ht="93.75" customHeight="1" x14ac:dyDescent="0.25">
      <c r="A1511" s="51">
        <f>IF(OR(D1511=0,D1511=""),"",COUNTA($D$1156:D1511))</f>
        <v>318</v>
      </c>
      <c r="B1511" s="9" t="s">
        <v>1365</v>
      </c>
      <c r="C1511" s="11" t="s">
        <v>559</v>
      </c>
      <c r="D1511" s="16">
        <v>1972</v>
      </c>
      <c r="E1511" s="95">
        <v>406.2</v>
      </c>
      <c r="F1511" s="95">
        <v>373</v>
      </c>
      <c r="G1511" s="95">
        <v>0</v>
      </c>
      <c r="H1511" s="9" t="s">
        <v>725</v>
      </c>
      <c r="I1511" s="9"/>
      <c r="J1511" s="9"/>
      <c r="K1511" s="9"/>
      <c r="L1511" s="95">
        <f t="shared" si="558"/>
        <v>300994.2</v>
      </c>
      <c r="M1511" s="95">
        <f t="shared" si="559"/>
        <v>1342491</v>
      </c>
      <c r="N1511" s="95">
        <f>754*E1511</f>
        <v>306274.8</v>
      </c>
      <c r="O1511" s="95">
        <f t="shared" si="560"/>
        <v>276622.2</v>
      </c>
      <c r="P1511" s="95">
        <f t="shared" si="561"/>
        <v>233971.19999999998</v>
      </c>
      <c r="Q1511" s="95"/>
      <c r="R1511" s="95">
        <f t="shared" si="562"/>
        <v>2210946.6</v>
      </c>
      <c r="S1511" s="95"/>
      <c r="T1511" s="95">
        <f t="shared" si="563"/>
        <v>1957071.5999999999</v>
      </c>
      <c r="U1511" s="95">
        <f t="shared" si="564"/>
        <v>75147</v>
      </c>
      <c r="V1511" s="95">
        <f>34*E1511</f>
        <v>13810.8</v>
      </c>
      <c r="W1511" s="95">
        <f t="shared" si="565"/>
        <v>143455.29803999999</v>
      </c>
      <c r="X1511" s="95">
        <f t="shared" si="566"/>
        <v>6860784.6980399992</v>
      </c>
      <c r="Y1511" s="9" t="s">
        <v>2660</v>
      </c>
      <c r="Z1511" s="16">
        <v>0</v>
      </c>
      <c r="AA1511" s="16">
        <v>0</v>
      </c>
      <c r="AB1511" s="16">
        <v>0</v>
      </c>
      <c r="AC1511" s="53">
        <f t="shared" si="567"/>
        <v>6860784.6980399992</v>
      </c>
      <c r="AD1511" s="55"/>
    </row>
    <row r="1512" spans="1:30" s="6" customFormat="1" ht="93.75" customHeight="1" x14ac:dyDescent="0.25">
      <c r="A1512" s="51">
        <f>IF(OR(D1512=0,D1512=""),"",COUNTA($D$1156:D1512))</f>
        <v>319</v>
      </c>
      <c r="B1512" s="9" t="s">
        <v>1367</v>
      </c>
      <c r="C1512" s="11" t="s">
        <v>560</v>
      </c>
      <c r="D1512" s="16">
        <v>1972</v>
      </c>
      <c r="E1512" s="95">
        <v>808.3</v>
      </c>
      <c r="F1512" s="95">
        <v>743.7</v>
      </c>
      <c r="G1512" s="95">
        <v>0</v>
      </c>
      <c r="H1512" s="9" t="s">
        <v>725</v>
      </c>
      <c r="I1512" s="9"/>
      <c r="J1512" s="9"/>
      <c r="K1512" s="9"/>
      <c r="L1512" s="95">
        <f t="shared" si="558"/>
        <v>598950.29999999993</v>
      </c>
      <c r="M1512" s="95">
        <f t="shared" si="559"/>
        <v>2671431.5</v>
      </c>
      <c r="N1512" s="95"/>
      <c r="O1512" s="95">
        <f t="shared" si="560"/>
        <v>550452.29999999993</v>
      </c>
      <c r="P1512" s="95">
        <f t="shared" si="561"/>
        <v>465580.79999999999</v>
      </c>
      <c r="Q1512" s="95"/>
      <c r="R1512" s="95">
        <f t="shared" si="562"/>
        <v>4399576.8999999994</v>
      </c>
      <c r="S1512" s="95"/>
      <c r="T1512" s="95">
        <f t="shared" si="563"/>
        <v>3894389.4</v>
      </c>
      <c r="U1512" s="95">
        <f t="shared" si="564"/>
        <v>149535.5</v>
      </c>
      <c r="V1512" s="95"/>
      <c r="W1512" s="95">
        <f t="shared" si="565"/>
        <v>272420.21737999999</v>
      </c>
      <c r="X1512" s="95">
        <f t="shared" si="566"/>
        <v>13002336.91738</v>
      </c>
      <c r="Y1512" s="9" t="s">
        <v>2660</v>
      </c>
      <c r="Z1512" s="16">
        <v>0</v>
      </c>
      <c r="AA1512" s="16">
        <v>0</v>
      </c>
      <c r="AB1512" s="16">
        <v>0</v>
      </c>
      <c r="AC1512" s="53">
        <f t="shared" si="567"/>
        <v>13002336.91738</v>
      </c>
      <c r="AD1512" s="55"/>
    </row>
    <row r="1513" spans="1:30" s="6" customFormat="1" ht="93.75" customHeight="1" x14ac:dyDescent="0.25">
      <c r="A1513" s="51">
        <f>IF(OR(D1513=0,D1513=""),"",COUNTA($D$1156:D1513))</f>
        <v>320</v>
      </c>
      <c r="B1513" s="9" t="s">
        <v>2308</v>
      </c>
      <c r="C1513" s="11" t="s">
        <v>2237</v>
      </c>
      <c r="D1513" s="16">
        <v>1972</v>
      </c>
      <c r="E1513" s="95">
        <v>401.1</v>
      </c>
      <c r="F1513" s="95">
        <v>376.6</v>
      </c>
      <c r="G1513" s="95">
        <v>0</v>
      </c>
      <c r="H1513" s="9" t="s">
        <v>725</v>
      </c>
      <c r="I1513" s="9"/>
      <c r="J1513" s="9"/>
      <c r="K1513" s="9"/>
      <c r="L1513" s="95">
        <f t="shared" si="558"/>
        <v>297215.10000000003</v>
      </c>
      <c r="M1513" s="95">
        <f t="shared" si="559"/>
        <v>1325635.5</v>
      </c>
      <c r="N1513" s="95">
        <f>754*E1513</f>
        <v>302429.40000000002</v>
      </c>
      <c r="O1513" s="95">
        <f t="shared" si="560"/>
        <v>273149.10000000003</v>
      </c>
      <c r="P1513" s="95">
        <f t="shared" si="561"/>
        <v>231033.60000000001</v>
      </c>
      <c r="Q1513" s="95"/>
      <c r="R1513" s="95">
        <f t="shared" si="562"/>
        <v>2183187.3000000003</v>
      </c>
      <c r="S1513" s="95">
        <f>190*E1513</f>
        <v>76209</v>
      </c>
      <c r="T1513" s="95">
        <f t="shared" si="563"/>
        <v>1932499.8</v>
      </c>
      <c r="U1513" s="95">
        <f t="shared" si="564"/>
        <v>74203.5</v>
      </c>
      <c r="V1513" s="95">
        <f>34*E1513</f>
        <v>13637.400000000001</v>
      </c>
      <c r="W1513" s="95">
        <f t="shared" si="565"/>
        <v>143285.03321999998</v>
      </c>
      <c r="X1513" s="95">
        <f t="shared" si="566"/>
        <v>6852484.7332199998</v>
      </c>
      <c r="Y1513" s="9" t="s">
        <v>2660</v>
      </c>
      <c r="Z1513" s="16">
        <v>0</v>
      </c>
      <c r="AA1513" s="16">
        <v>0</v>
      </c>
      <c r="AB1513" s="16">
        <v>0</v>
      </c>
      <c r="AC1513" s="53">
        <f t="shared" si="567"/>
        <v>6852484.7332199998</v>
      </c>
      <c r="AD1513" s="55"/>
    </row>
    <row r="1514" spans="1:30" s="6" customFormat="1" ht="93.75" customHeight="1" x14ac:dyDescent="0.25">
      <c r="A1514" s="51">
        <f>IF(OR(D1514=0,D1514=""),"",COUNTA($D$1156:D1514))</f>
        <v>321</v>
      </c>
      <c r="B1514" s="9" t="s">
        <v>1369</v>
      </c>
      <c r="C1514" s="11" t="s">
        <v>711</v>
      </c>
      <c r="D1514" s="16">
        <v>1975</v>
      </c>
      <c r="E1514" s="95">
        <v>657.2</v>
      </c>
      <c r="F1514" s="95">
        <v>546.6</v>
      </c>
      <c r="G1514" s="95">
        <v>47.8</v>
      </c>
      <c r="H1514" s="9" t="s">
        <v>725</v>
      </c>
      <c r="I1514" s="9"/>
      <c r="J1514" s="9"/>
      <c r="K1514" s="9"/>
      <c r="L1514" s="95">
        <f t="shared" si="558"/>
        <v>486985.2</v>
      </c>
      <c r="M1514" s="95"/>
      <c r="N1514" s="95"/>
      <c r="O1514" s="95">
        <f t="shared" si="560"/>
        <v>447553.2</v>
      </c>
      <c r="P1514" s="95">
        <f t="shared" si="561"/>
        <v>378547.20000000001</v>
      </c>
      <c r="Q1514" s="95"/>
      <c r="R1514" s="95">
        <f t="shared" si="562"/>
        <v>3577139.6</v>
      </c>
      <c r="S1514" s="95"/>
      <c r="T1514" s="95">
        <f t="shared" si="563"/>
        <v>3166389.6</v>
      </c>
      <c r="U1514" s="95">
        <f t="shared" si="564"/>
        <v>121582.00000000001</v>
      </c>
      <c r="V1514" s="95"/>
      <c r="W1514" s="95">
        <f t="shared" si="565"/>
        <v>175013.41151999999</v>
      </c>
      <c r="X1514" s="95">
        <f t="shared" si="566"/>
        <v>8353210.2115200004</v>
      </c>
      <c r="Y1514" s="9" t="s">
        <v>2660</v>
      </c>
      <c r="Z1514" s="16">
        <v>0</v>
      </c>
      <c r="AA1514" s="16">
        <v>0</v>
      </c>
      <c r="AB1514" s="16">
        <v>0</v>
      </c>
      <c r="AC1514" s="53">
        <f t="shared" si="567"/>
        <v>8353210.2115200004</v>
      </c>
      <c r="AD1514" s="55"/>
    </row>
    <row r="1515" spans="1:30" s="6" customFormat="1" ht="93.75" customHeight="1" x14ac:dyDescent="0.25">
      <c r="A1515" s="51" t="str">
        <f>IF(OR(D1515=0,D1515=""),"",COUNTA($D$1156:D1515))</f>
        <v/>
      </c>
      <c r="B1515" s="51"/>
      <c r="C1515" s="11"/>
      <c r="D1515" s="16"/>
      <c r="E1515" s="54">
        <f>SUM(E1510:E1514)</f>
        <v>3073.1000000000004</v>
      </c>
      <c r="F1515" s="54">
        <f t="shared" ref="F1515:G1515" si="568">SUM(F1510:F1514)</f>
        <v>2573.4</v>
      </c>
      <c r="G1515" s="54">
        <f t="shared" si="568"/>
        <v>47.8</v>
      </c>
      <c r="H1515" s="9"/>
      <c r="I1515" s="9"/>
      <c r="J1515" s="9"/>
      <c r="K1515" s="9"/>
      <c r="L1515" s="95"/>
      <c r="M1515" s="95"/>
      <c r="N1515" s="95"/>
      <c r="O1515" s="95"/>
      <c r="P1515" s="95"/>
      <c r="Q1515" s="95"/>
      <c r="R1515" s="95"/>
      <c r="S1515" s="95"/>
      <c r="T1515" s="95"/>
      <c r="U1515" s="95"/>
      <c r="V1515" s="95"/>
      <c r="W1515" s="95"/>
      <c r="X1515" s="54">
        <f t="shared" ref="X1515" si="569">SUM(X1510:X1514)</f>
        <v>47942465.248740003</v>
      </c>
      <c r="Y1515" s="54"/>
      <c r="Z1515" s="54">
        <v>0</v>
      </c>
      <c r="AA1515" s="56">
        <v>0</v>
      </c>
      <c r="AB1515" s="56">
        <v>0</v>
      </c>
      <c r="AC1515" s="54">
        <f t="shared" ref="AC1515" si="570">SUM(AC1510:AC1514)</f>
        <v>47942465.248740003</v>
      </c>
      <c r="AD1515" s="55"/>
    </row>
    <row r="1516" spans="1:30" s="6" customFormat="1" ht="93.75" customHeight="1" x14ac:dyDescent="0.25">
      <c r="A1516" s="51" t="str">
        <f>IF(OR(D1516=0,D1516=""),"",COUNTA($D$1156:D1516))</f>
        <v/>
      </c>
      <c r="B1516" s="51"/>
      <c r="C1516" s="52" t="s">
        <v>2716</v>
      </c>
      <c r="D1516" s="16"/>
      <c r="E1516" s="95"/>
      <c r="F1516" s="95"/>
      <c r="G1516" s="95"/>
      <c r="H1516" s="9"/>
      <c r="I1516" s="9"/>
      <c r="J1516" s="9"/>
      <c r="K1516" s="9"/>
      <c r="L1516" s="95"/>
      <c r="M1516" s="95"/>
      <c r="N1516" s="95"/>
      <c r="O1516" s="95"/>
      <c r="P1516" s="95"/>
      <c r="Q1516" s="95"/>
      <c r="R1516" s="95"/>
      <c r="S1516" s="95"/>
      <c r="T1516" s="95"/>
      <c r="U1516" s="95"/>
      <c r="V1516" s="95"/>
      <c r="W1516" s="95"/>
      <c r="X1516" s="53"/>
      <c r="Y1516" s="53"/>
      <c r="Z1516" s="53"/>
      <c r="AA1516" s="53"/>
      <c r="AB1516" s="53"/>
      <c r="AC1516" s="53"/>
      <c r="AD1516" s="55"/>
    </row>
    <row r="1517" spans="1:30" s="6" customFormat="1" ht="93.75" customHeight="1" x14ac:dyDescent="0.25">
      <c r="A1517" s="51">
        <f>IF(OR(D1517=0,D1517=""),"",COUNTA($D$1156:D1517))</f>
        <v>322</v>
      </c>
      <c r="B1517" s="9" t="s">
        <v>1376</v>
      </c>
      <c r="C1517" s="11" t="s">
        <v>627</v>
      </c>
      <c r="D1517" s="16">
        <v>1973</v>
      </c>
      <c r="E1517" s="95">
        <v>1233.5</v>
      </c>
      <c r="F1517" s="95">
        <v>706.5</v>
      </c>
      <c r="G1517" s="95">
        <v>527</v>
      </c>
      <c r="H1517" s="9" t="s">
        <v>725</v>
      </c>
      <c r="I1517" s="9"/>
      <c r="J1517" s="9"/>
      <c r="K1517" s="9"/>
      <c r="L1517" s="95"/>
      <c r="M1517" s="95"/>
      <c r="N1517" s="95"/>
      <c r="O1517" s="95"/>
      <c r="P1517" s="95"/>
      <c r="Q1517" s="95"/>
      <c r="R1517" s="95">
        <f t="shared" ref="R1517:R1518" si="571">5443*E1517</f>
        <v>6713940.5</v>
      </c>
      <c r="S1517" s="95"/>
      <c r="T1517" s="95"/>
      <c r="U1517" s="95"/>
      <c r="V1517" s="95"/>
      <c r="W1517" s="95"/>
      <c r="X1517" s="95">
        <f t="shared" ref="X1517:X1518" si="572">L1517+M1517+N1517+O1517+P1517+Q1517+R1517+S1517+T1517+U1517+V1517+W1517</f>
        <v>6713940.5</v>
      </c>
      <c r="Y1517" s="9" t="s">
        <v>2660</v>
      </c>
      <c r="Z1517" s="16">
        <v>0</v>
      </c>
      <c r="AA1517" s="16">
        <v>0</v>
      </c>
      <c r="AB1517" s="16">
        <v>0</v>
      </c>
      <c r="AC1517" s="53">
        <f t="shared" ref="AC1517:AC1518" si="573">X1517-(Z1517+AA1517+AB1517)</f>
        <v>6713940.5</v>
      </c>
      <c r="AD1517" s="55"/>
    </row>
    <row r="1518" spans="1:30" s="6" customFormat="1" ht="93.75" customHeight="1" x14ac:dyDescent="0.25">
      <c r="A1518" s="51">
        <f>IF(OR(D1518=0,D1518=""),"",COUNTA($D$1156:D1518))</f>
        <v>323</v>
      </c>
      <c r="B1518" s="9" t="s">
        <v>1377</v>
      </c>
      <c r="C1518" s="11" t="s">
        <v>628</v>
      </c>
      <c r="D1518" s="16">
        <v>1973</v>
      </c>
      <c r="E1518" s="95">
        <v>792.3</v>
      </c>
      <c r="F1518" s="95">
        <v>732.7</v>
      </c>
      <c r="G1518" s="95">
        <v>59.6</v>
      </c>
      <c r="H1518" s="9" t="s">
        <v>725</v>
      </c>
      <c r="I1518" s="9"/>
      <c r="J1518" s="9"/>
      <c r="K1518" s="9"/>
      <c r="L1518" s="95"/>
      <c r="M1518" s="95"/>
      <c r="N1518" s="95"/>
      <c r="O1518" s="95"/>
      <c r="P1518" s="95"/>
      <c r="Q1518" s="95"/>
      <c r="R1518" s="95">
        <f t="shared" si="571"/>
        <v>4312488.8999999994</v>
      </c>
      <c r="S1518" s="95"/>
      <c r="T1518" s="95"/>
      <c r="U1518" s="95"/>
      <c r="V1518" s="95"/>
      <c r="W1518" s="95"/>
      <c r="X1518" s="95">
        <f t="shared" si="572"/>
        <v>4312488.8999999994</v>
      </c>
      <c r="Y1518" s="9" t="s">
        <v>2660</v>
      </c>
      <c r="Z1518" s="16">
        <v>0</v>
      </c>
      <c r="AA1518" s="16">
        <v>0</v>
      </c>
      <c r="AB1518" s="16">
        <v>0</v>
      </c>
      <c r="AC1518" s="53">
        <f t="shared" si="573"/>
        <v>4312488.8999999994</v>
      </c>
      <c r="AD1518" s="55"/>
    </row>
    <row r="1519" spans="1:30" s="6" customFormat="1" ht="93.75" customHeight="1" x14ac:dyDescent="0.25">
      <c r="A1519" s="51" t="str">
        <f>IF(OR(D1519=0,D1519=""),"",COUNTA($D$1156:D1519))</f>
        <v/>
      </c>
      <c r="B1519" s="51"/>
      <c r="C1519" s="11"/>
      <c r="D1519" s="16"/>
      <c r="E1519" s="54">
        <f>SUM(E1517:E1518)</f>
        <v>2025.8</v>
      </c>
      <c r="F1519" s="54">
        <f>SUM(F1517:F1518)</f>
        <v>1439.2</v>
      </c>
      <c r="G1519" s="54">
        <f>SUM(G1517:G1518)</f>
        <v>586.6</v>
      </c>
      <c r="H1519" s="9"/>
      <c r="I1519" s="9"/>
      <c r="J1519" s="9"/>
      <c r="K1519" s="9"/>
      <c r="L1519" s="95"/>
      <c r="M1519" s="95"/>
      <c r="N1519" s="95"/>
      <c r="O1519" s="95"/>
      <c r="P1519" s="95"/>
      <c r="Q1519" s="95"/>
      <c r="R1519" s="95"/>
      <c r="S1519" s="95"/>
      <c r="T1519" s="95"/>
      <c r="U1519" s="95"/>
      <c r="V1519" s="95"/>
      <c r="W1519" s="95"/>
      <c r="X1519" s="54">
        <f>SUM(X1517:X1518)</f>
        <v>11026429.399999999</v>
      </c>
      <c r="Y1519" s="54"/>
      <c r="Z1519" s="54">
        <v>0</v>
      </c>
      <c r="AA1519" s="56">
        <v>0</v>
      </c>
      <c r="AB1519" s="56">
        <v>0</v>
      </c>
      <c r="AC1519" s="54">
        <f t="shared" ref="AC1519" si="574">SUM(AC1517:AC1518)</f>
        <v>11026429.399999999</v>
      </c>
      <c r="AD1519" s="55"/>
    </row>
    <row r="1520" spans="1:30" s="6" customFormat="1" ht="93.75" customHeight="1" x14ac:dyDescent="0.25">
      <c r="A1520" s="51" t="str">
        <f>IF(OR(D1520=0,D1520=""),"",COUNTA($D$1156:D1520))</f>
        <v/>
      </c>
      <c r="B1520" s="51"/>
      <c r="C1520" s="52" t="s">
        <v>2717</v>
      </c>
      <c r="D1520" s="16"/>
      <c r="E1520" s="95"/>
      <c r="F1520" s="95"/>
      <c r="G1520" s="95"/>
      <c r="H1520" s="9"/>
      <c r="I1520" s="9"/>
      <c r="J1520" s="9"/>
      <c r="K1520" s="9"/>
      <c r="L1520" s="95"/>
      <c r="M1520" s="95"/>
      <c r="N1520" s="95"/>
      <c r="O1520" s="95"/>
      <c r="P1520" s="95"/>
      <c r="Q1520" s="95"/>
      <c r="R1520" s="95"/>
      <c r="S1520" s="95"/>
      <c r="T1520" s="95"/>
      <c r="U1520" s="95"/>
      <c r="V1520" s="95"/>
      <c r="W1520" s="95"/>
      <c r="X1520" s="53"/>
      <c r="Y1520" s="53"/>
      <c r="Z1520" s="53"/>
      <c r="AA1520" s="53"/>
      <c r="AB1520" s="53"/>
      <c r="AC1520" s="53"/>
      <c r="AD1520" s="55"/>
    </row>
    <row r="1521" spans="1:30" s="6" customFormat="1" ht="93.75" customHeight="1" x14ac:dyDescent="0.25">
      <c r="A1521" s="51">
        <f>IF(OR(D1521=0,D1521=""),"",COUNTA($D$1156:D1521))</f>
        <v>324</v>
      </c>
      <c r="B1521" s="9" t="s">
        <v>1384</v>
      </c>
      <c r="C1521" s="11" t="s">
        <v>629</v>
      </c>
      <c r="D1521" s="16">
        <v>1973</v>
      </c>
      <c r="E1521" s="95">
        <v>416.1</v>
      </c>
      <c r="F1521" s="95">
        <v>368.7</v>
      </c>
      <c r="G1521" s="95">
        <v>47.4</v>
      </c>
      <c r="H1521" s="9" t="s">
        <v>725</v>
      </c>
      <c r="I1521" s="9"/>
      <c r="J1521" s="9"/>
      <c r="K1521" s="9"/>
      <c r="L1521" s="95"/>
      <c r="M1521" s="95"/>
      <c r="N1521" s="95"/>
      <c r="O1521" s="95"/>
      <c r="P1521" s="95"/>
      <c r="Q1521" s="95"/>
      <c r="R1521" s="95">
        <f>5443*E1521</f>
        <v>2264832.3000000003</v>
      </c>
      <c r="S1521" s="95"/>
      <c r="T1521" s="95"/>
      <c r="U1521" s="95"/>
      <c r="V1521" s="95"/>
      <c r="W1521" s="95"/>
      <c r="X1521" s="95">
        <f>L1521+M1521+N1521+O1521+P1521+Q1521+R1521+S1521+T1521+U1521+V1521+W1521</f>
        <v>2264832.3000000003</v>
      </c>
      <c r="Y1521" s="9" t="s">
        <v>2660</v>
      </c>
      <c r="Z1521" s="16">
        <v>0</v>
      </c>
      <c r="AA1521" s="16">
        <v>0</v>
      </c>
      <c r="AB1521" s="16">
        <v>0</v>
      </c>
      <c r="AC1521" s="53">
        <f t="shared" ref="AC1521" si="575">X1521-(Z1521+AA1521+AB1521)</f>
        <v>2264832.3000000003</v>
      </c>
      <c r="AD1521" s="55"/>
    </row>
    <row r="1522" spans="1:30" s="6" customFormat="1" ht="93.75" customHeight="1" x14ac:dyDescent="0.25">
      <c r="A1522" s="51">
        <f>IF(OR(D1522=0,D1522=""),"",COUNTA($D$1156:D1522))</f>
        <v>325</v>
      </c>
      <c r="B1522" s="9" t="s">
        <v>2064</v>
      </c>
      <c r="C1522" s="11" t="s">
        <v>2027</v>
      </c>
      <c r="D1522" s="16">
        <v>1983</v>
      </c>
      <c r="E1522" s="95">
        <v>1565.1</v>
      </c>
      <c r="F1522" s="95">
        <v>407.6</v>
      </c>
      <c r="G1522" s="9">
        <v>462.7</v>
      </c>
      <c r="H1522" s="9" t="s">
        <v>725</v>
      </c>
      <c r="I1522" s="9"/>
      <c r="J1522" s="9"/>
      <c r="K1522" s="9"/>
      <c r="L1522" s="95"/>
      <c r="M1522" s="95"/>
      <c r="N1522" s="95"/>
      <c r="O1522" s="95"/>
      <c r="P1522" s="95"/>
      <c r="Q1522" s="95"/>
      <c r="R1522" s="95">
        <f>5443*E1522</f>
        <v>8518839.2999999989</v>
      </c>
      <c r="S1522" s="95"/>
      <c r="T1522" s="95"/>
      <c r="U1522" s="95"/>
      <c r="V1522" s="95"/>
      <c r="W1522" s="95"/>
      <c r="X1522" s="95">
        <f>L1522+M1522+N1522+O1522+P1522+Q1522+R1522+S1522+T1522+U1522+V1522+W1522</f>
        <v>8518839.2999999989</v>
      </c>
      <c r="Y1522" s="9" t="s">
        <v>2660</v>
      </c>
      <c r="Z1522" s="16">
        <v>0</v>
      </c>
      <c r="AA1522" s="16">
        <v>0</v>
      </c>
      <c r="AB1522" s="16">
        <v>0</v>
      </c>
      <c r="AC1522" s="53">
        <f t="shared" ref="AC1522" si="576">X1522-(Z1522+AA1522+AB1522)</f>
        <v>8518839.2999999989</v>
      </c>
      <c r="AD1522" s="55"/>
    </row>
    <row r="1523" spans="1:30" s="6" customFormat="1" ht="93.75" customHeight="1" x14ac:dyDescent="0.25">
      <c r="A1523" s="51" t="str">
        <f>IF(OR(D1523=0,D1523=""),"",COUNTA($D$1156:D1523))</f>
        <v/>
      </c>
      <c r="B1523" s="51"/>
      <c r="C1523" s="11"/>
      <c r="D1523" s="16"/>
      <c r="E1523" s="54">
        <f>SUM(E1521:E1522)</f>
        <v>1981.1999999999998</v>
      </c>
      <c r="F1523" s="54">
        <f t="shared" ref="F1523:G1523" si="577">SUM(F1521:F1522)</f>
        <v>776.3</v>
      </c>
      <c r="G1523" s="54">
        <f t="shared" si="577"/>
        <v>510.09999999999997</v>
      </c>
      <c r="H1523" s="9"/>
      <c r="I1523" s="9"/>
      <c r="J1523" s="9"/>
      <c r="K1523" s="9"/>
      <c r="L1523" s="95"/>
      <c r="M1523" s="95"/>
      <c r="N1523" s="95"/>
      <c r="O1523" s="95"/>
      <c r="P1523" s="95"/>
      <c r="Q1523" s="95"/>
      <c r="R1523" s="95"/>
      <c r="S1523" s="95"/>
      <c r="T1523" s="95"/>
      <c r="U1523" s="95"/>
      <c r="V1523" s="95"/>
      <c r="W1523" s="95"/>
      <c r="X1523" s="54">
        <f>SUM(X1521:X1522)</f>
        <v>10783671.6</v>
      </c>
      <c r="Y1523" s="54"/>
      <c r="Z1523" s="54">
        <f t="shared" ref="Z1523:AB1523" si="578">SUM(Z1521:Z1522)</f>
        <v>0</v>
      </c>
      <c r="AA1523" s="54">
        <f t="shared" si="578"/>
        <v>0</v>
      </c>
      <c r="AB1523" s="54">
        <f t="shared" si="578"/>
        <v>0</v>
      </c>
      <c r="AC1523" s="54">
        <f>SUM(AC1521:AC1522)</f>
        <v>10783671.6</v>
      </c>
      <c r="AD1523" s="55"/>
    </row>
    <row r="1524" spans="1:30" s="6" customFormat="1" ht="93.75" customHeight="1" x14ac:dyDescent="0.25">
      <c r="A1524" s="51" t="str">
        <f>IF(OR(D1524=0,D1524=""),"",COUNTA($D$1156:D1524))</f>
        <v/>
      </c>
      <c r="B1524" s="51"/>
      <c r="C1524" s="52" t="s">
        <v>2718</v>
      </c>
      <c r="D1524" s="16"/>
      <c r="E1524" s="95"/>
      <c r="F1524" s="95"/>
      <c r="G1524" s="95"/>
      <c r="H1524" s="9"/>
      <c r="I1524" s="9"/>
      <c r="J1524" s="9"/>
      <c r="K1524" s="9"/>
      <c r="L1524" s="95"/>
      <c r="M1524" s="95"/>
      <c r="N1524" s="95"/>
      <c r="O1524" s="95"/>
      <c r="P1524" s="95"/>
      <c r="Q1524" s="95"/>
      <c r="R1524" s="95"/>
      <c r="S1524" s="95"/>
      <c r="T1524" s="95"/>
      <c r="U1524" s="95"/>
      <c r="V1524" s="95"/>
      <c r="W1524" s="95"/>
      <c r="X1524" s="53"/>
      <c r="Y1524" s="53"/>
      <c r="Z1524" s="53"/>
      <c r="AA1524" s="53"/>
      <c r="AB1524" s="53"/>
      <c r="AC1524" s="53"/>
      <c r="AD1524" s="55"/>
    </row>
    <row r="1525" spans="1:30" s="6" customFormat="1" ht="93.75" customHeight="1" x14ac:dyDescent="0.25">
      <c r="A1525" s="51">
        <f>IF(OR(D1525=0,D1525=""),"",COUNTA($D$1156:D1525))</f>
        <v>326</v>
      </c>
      <c r="B1525" s="9" t="s">
        <v>1387</v>
      </c>
      <c r="C1525" s="11" t="s">
        <v>507</v>
      </c>
      <c r="D1525" s="16">
        <v>1971</v>
      </c>
      <c r="E1525" s="95">
        <v>767.7</v>
      </c>
      <c r="F1525" s="95">
        <v>710.5</v>
      </c>
      <c r="G1525" s="95">
        <v>57.2</v>
      </c>
      <c r="H1525" s="9" t="s">
        <v>725</v>
      </c>
      <c r="I1525" s="9"/>
      <c r="J1525" s="9"/>
      <c r="K1525" s="9"/>
      <c r="L1525" s="95">
        <f>741*E1525</f>
        <v>568865.70000000007</v>
      </c>
      <c r="M1525" s="95"/>
      <c r="N1525" s="95"/>
      <c r="O1525" s="95">
        <f>681*E1525</f>
        <v>522803.7</v>
      </c>
      <c r="P1525" s="95">
        <f>576*E1525</f>
        <v>442195.20000000001</v>
      </c>
      <c r="Q1525" s="95"/>
      <c r="R1525" s="95">
        <f>5443*E1525</f>
        <v>4178591.1</v>
      </c>
      <c r="S1525" s="95"/>
      <c r="T1525" s="95">
        <f>4818*E1525</f>
        <v>3698778.6</v>
      </c>
      <c r="U1525" s="95">
        <f>185*E1525</f>
        <v>142024.5</v>
      </c>
      <c r="V1525" s="95"/>
      <c r="W1525" s="95">
        <f t="shared" ref="W1525:W1537" si="579">(L1525+M1525+N1525+O1525+P1525+Q1525+R1525+S1525+T1525+U1525)*0.0214</f>
        <v>204439.73832</v>
      </c>
      <c r="X1525" s="95">
        <f t="shared" ref="X1525:X1541" si="580">L1525+M1525+N1525+O1525+P1525+Q1525+R1525+S1525+T1525+U1525+V1525+W1525</f>
        <v>9757698.5383200012</v>
      </c>
      <c r="Y1525" s="9" t="s">
        <v>2660</v>
      </c>
      <c r="Z1525" s="16">
        <v>0</v>
      </c>
      <c r="AA1525" s="16">
        <v>0</v>
      </c>
      <c r="AB1525" s="16">
        <v>0</v>
      </c>
      <c r="AC1525" s="53">
        <f t="shared" ref="AC1525:AC1541" si="581">X1525-(Z1525+AA1525+AB1525)</f>
        <v>9757698.5383200012</v>
      </c>
      <c r="AD1525" s="55"/>
    </row>
    <row r="1526" spans="1:30" s="6" customFormat="1" ht="93.75" customHeight="1" x14ac:dyDescent="0.25">
      <c r="A1526" s="51">
        <f>IF(OR(D1526=0,D1526=""),"",COUNTA($D$1156:D1526))</f>
        <v>327</v>
      </c>
      <c r="B1526" s="9" t="s">
        <v>1391</v>
      </c>
      <c r="C1526" s="11" t="s">
        <v>508</v>
      </c>
      <c r="D1526" s="16">
        <v>1971</v>
      </c>
      <c r="E1526" s="95">
        <v>1730.8</v>
      </c>
      <c r="F1526" s="95">
        <v>1160.2</v>
      </c>
      <c r="G1526" s="95">
        <v>517.9</v>
      </c>
      <c r="H1526" s="9" t="s">
        <v>729</v>
      </c>
      <c r="I1526" s="9"/>
      <c r="J1526" s="9"/>
      <c r="K1526" s="9"/>
      <c r="L1526" s="95">
        <f>677*E1526</f>
        <v>1171751.5999999999</v>
      </c>
      <c r="M1526" s="95">
        <f>1213*E1526</f>
        <v>2099460.4</v>
      </c>
      <c r="N1526" s="95"/>
      <c r="O1526" s="95">
        <f>863*E1526</f>
        <v>1493680.4</v>
      </c>
      <c r="P1526" s="95">
        <f>546*E1526</f>
        <v>945016.79999999993</v>
      </c>
      <c r="Q1526" s="95"/>
      <c r="R1526" s="95">
        <f>2340*E1526</f>
        <v>4050072</v>
      </c>
      <c r="S1526" s="95">
        <f>297*E1526</f>
        <v>514047.6</v>
      </c>
      <c r="T1526" s="95">
        <f>2771*E1526</f>
        <v>4796046.8</v>
      </c>
      <c r="U1526" s="95">
        <f>111*E1526</f>
        <v>192118.8</v>
      </c>
      <c r="V1526" s="95"/>
      <c r="W1526" s="95">
        <f t="shared" si="579"/>
        <v>326610.96015999996</v>
      </c>
      <c r="X1526" s="95">
        <f t="shared" si="580"/>
        <v>15588805.360159999</v>
      </c>
      <c r="Y1526" s="9" t="s">
        <v>2660</v>
      </c>
      <c r="Z1526" s="16">
        <v>0</v>
      </c>
      <c r="AA1526" s="16">
        <v>0</v>
      </c>
      <c r="AB1526" s="16">
        <v>0</v>
      </c>
      <c r="AC1526" s="53">
        <f t="shared" si="581"/>
        <v>15588805.360159999</v>
      </c>
      <c r="AD1526" s="55"/>
    </row>
    <row r="1527" spans="1:30" s="6" customFormat="1" ht="93.75" customHeight="1" x14ac:dyDescent="0.25">
      <c r="A1527" s="51">
        <f>IF(OR(D1527=0,D1527=""),"",COUNTA($D$1156:D1527))</f>
        <v>328</v>
      </c>
      <c r="B1527" s="9" t="s">
        <v>1399</v>
      </c>
      <c r="C1527" s="11" t="s">
        <v>509</v>
      </c>
      <c r="D1527" s="16">
        <v>1971</v>
      </c>
      <c r="E1527" s="95">
        <v>707.9</v>
      </c>
      <c r="F1527" s="95">
        <v>464.8</v>
      </c>
      <c r="G1527" s="95">
        <v>243.1</v>
      </c>
      <c r="H1527" s="9" t="s">
        <v>725</v>
      </c>
      <c r="I1527" s="9"/>
      <c r="J1527" s="9"/>
      <c r="K1527" s="9"/>
      <c r="L1527" s="95">
        <f t="shared" ref="L1527:L1537" si="582">741*E1527</f>
        <v>524553.9</v>
      </c>
      <c r="M1527" s="95">
        <f t="shared" ref="M1527:M1534" si="583">3305*E1527</f>
        <v>2339609.5</v>
      </c>
      <c r="N1527" s="95"/>
      <c r="O1527" s="95">
        <f t="shared" ref="O1527:O1537" si="584">681*E1527</f>
        <v>482079.89999999997</v>
      </c>
      <c r="P1527" s="95">
        <f t="shared" ref="P1527:P1534" si="585">576*E1527</f>
        <v>407750.39999999997</v>
      </c>
      <c r="Q1527" s="95"/>
      <c r="R1527" s="95">
        <f t="shared" ref="R1527:R1530" si="586">5443*E1527</f>
        <v>3853099.6999999997</v>
      </c>
      <c r="S1527" s="95"/>
      <c r="T1527" s="95">
        <f t="shared" ref="T1527:T1537" si="587">4818*E1527</f>
        <v>3410662.1999999997</v>
      </c>
      <c r="U1527" s="95">
        <f t="shared" ref="U1527:U1537" si="588">185*E1527</f>
        <v>130961.5</v>
      </c>
      <c r="V1527" s="95"/>
      <c r="W1527" s="95">
        <f t="shared" si="579"/>
        <v>238582.54593999998</v>
      </c>
      <c r="X1527" s="95">
        <f t="shared" si="580"/>
        <v>11387299.64594</v>
      </c>
      <c r="Y1527" s="9" t="s">
        <v>2660</v>
      </c>
      <c r="Z1527" s="16">
        <v>0</v>
      </c>
      <c r="AA1527" s="16">
        <v>0</v>
      </c>
      <c r="AB1527" s="16">
        <v>0</v>
      </c>
      <c r="AC1527" s="53">
        <f t="shared" si="581"/>
        <v>11387299.64594</v>
      </c>
      <c r="AD1527" s="55"/>
    </row>
    <row r="1528" spans="1:30" s="6" customFormat="1" ht="93.75" customHeight="1" x14ac:dyDescent="0.25">
      <c r="A1528" s="51">
        <f>IF(OR(D1528=0,D1528=""),"",COUNTA($D$1156:D1528))</f>
        <v>329</v>
      </c>
      <c r="B1528" s="9" t="s">
        <v>1402</v>
      </c>
      <c r="C1528" s="11" t="s">
        <v>113</v>
      </c>
      <c r="D1528" s="16">
        <v>1971</v>
      </c>
      <c r="E1528" s="95">
        <v>704.4</v>
      </c>
      <c r="F1528" s="95">
        <v>457.3</v>
      </c>
      <c r="G1528" s="95">
        <v>57</v>
      </c>
      <c r="H1528" s="9" t="s">
        <v>725</v>
      </c>
      <c r="I1528" s="9"/>
      <c r="J1528" s="9"/>
      <c r="K1528" s="9"/>
      <c r="L1528" s="95">
        <f t="shared" si="582"/>
        <v>521960.39999999997</v>
      </c>
      <c r="M1528" s="95">
        <f t="shared" si="583"/>
        <v>2328042</v>
      </c>
      <c r="N1528" s="95"/>
      <c r="O1528" s="95">
        <f t="shared" si="584"/>
        <v>479696.39999999997</v>
      </c>
      <c r="P1528" s="95">
        <f t="shared" si="585"/>
        <v>405734.39999999997</v>
      </c>
      <c r="Q1528" s="95"/>
      <c r="R1528" s="95">
        <f t="shared" si="586"/>
        <v>3834049.1999999997</v>
      </c>
      <c r="S1528" s="95"/>
      <c r="T1528" s="95">
        <f t="shared" si="587"/>
        <v>3393799.1999999997</v>
      </c>
      <c r="U1528" s="95">
        <f t="shared" si="588"/>
        <v>130314</v>
      </c>
      <c r="V1528" s="95"/>
      <c r="W1528" s="95">
        <f t="shared" si="579"/>
        <v>237402.94583999997</v>
      </c>
      <c r="X1528" s="95">
        <f t="shared" si="580"/>
        <v>11330998.545839999</v>
      </c>
      <c r="Y1528" s="9" t="s">
        <v>2660</v>
      </c>
      <c r="Z1528" s="16">
        <v>0</v>
      </c>
      <c r="AA1528" s="16">
        <v>0</v>
      </c>
      <c r="AB1528" s="16">
        <v>0</v>
      </c>
      <c r="AC1528" s="53">
        <f t="shared" si="581"/>
        <v>11330998.545839999</v>
      </c>
      <c r="AD1528" s="55"/>
    </row>
    <row r="1529" spans="1:30" s="6" customFormat="1" ht="93.75" customHeight="1" x14ac:dyDescent="0.25">
      <c r="A1529" s="51">
        <f>IF(OR(D1529=0,D1529=""),"",COUNTA($D$1156:D1529))</f>
        <v>330</v>
      </c>
      <c r="B1529" s="9" t="s">
        <v>1403</v>
      </c>
      <c r="C1529" s="11" t="s">
        <v>114</v>
      </c>
      <c r="D1529" s="16">
        <v>1971</v>
      </c>
      <c r="E1529" s="95">
        <v>715.6</v>
      </c>
      <c r="F1529" s="95">
        <v>463.3</v>
      </c>
      <c r="G1529" s="95">
        <v>59</v>
      </c>
      <c r="H1529" s="9" t="s">
        <v>725</v>
      </c>
      <c r="I1529" s="9"/>
      <c r="J1529" s="9"/>
      <c r="K1529" s="9"/>
      <c r="L1529" s="95">
        <f t="shared" si="582"/>
        <v>530259.6</v>
      </c>
      <c r="M1529" s="95">
        <f t="shared" si="583"/>
        <v>2365058</v>
      </c>
      <c r="N1529" s="95"/>
      <c r="O1529" s="95">
        <f t="shared" si="584"/>
        <v>487323.60000000003</v>
      </c>
      <c r="P1529" s="95">
        <f t="shared" si="585"/>
        <v>412185.60000000003</v>
      </c>
      <c r="Q1529" s="95"/>
      <c r="R1529" s="95">
        <f t="shared" si="586"/>
        <v>3895010.8000000003</v>
      </c>
      <c r="S1529" s="95"/>
      <c r="T1529" s="95">
        <f t="shared" si="587"/>
        <v>3447760.8000000003</v>
      </c>
      <c r="U1529" s="95">
        <f t="shared" si="588"/>
        <v>132386</v>
      </c>
      <c r="V1529" s="95"/>
      <c r="W1529" s="95">
        <f t="shared" si="579"/>
        <v>241177.66615999999</v>
      </c>
      <c r="X1529" s="95">
        <f t="shared" si="580"/>
        <v>11511162.066160001</v>
      </c>
      <c r="Y1529" s="9" t="s">
        <v>2660</v>
      </c>
      <c r="Z1529" s="16">
        <v>0</v>
      </c>
      <c r="AA1529" s="16">
        <v>0</v>
      </c>
      <c r="AB1529" s="16">
        <v>0</v>
      </c>
      <c r="AC1529" s="53">
        <f t="shared" si="581"/>
        <v>11511162.066160001</v>
      </c>
      <c r="AD1529" s="55"/>
    </row>
    <row r="1530" spans="1:30" s="6" customFormat="1" ht="93.75" customHeight="1" x14ac:dyDescent="0.25">
      <c r="A1530" s="51">
        <f>IF(OR(D1530=0,D1530=""),"",COUNTA($D$1156:D1530))</f>
        <v>331</v>
      </c>
      <c r="B1530" s="9" t="s">
        <v>1409</v>
      </c>
      <c r="C1530" s="11" t="s">
        <v>510</v>
      </c>
      <c r="D1530" s="16">
        <v>1971</v>
      </c>
      <c r="E1530" s="95">
        <v>467.7</v>
      </c>
      <c r="F1530" s="95">
        <v>318</v>
      </c>
      <c r="G1530" s="95">
        <v>149.69999999999999</v>
      </c>
      <c r="H1530" s="9" t="s">
        <v>725</v>
      </c>
      <c r="I1530" s="9"/>
      <c r="J1530" s="9"/>
      <c r="K1530" s="9"/>
      <c r="L1530" s="95">
        <f t="shared" si="582"/>
        <v>346565.7</v>
      </c>
      <c r="M1530" s="95">
        <f t="shared" si="583"/>
        <v>1545748.5</v>
      </c>
      <c r="N1530" s="95"/>
      <c r="O1530" s="95">
        <f t="shared" si="584"/>
        <v>318503.7</v>
      </c>
      <c r="P1530" s="95">
        <f t="shared" si="585"/>
        <v>269395.20000000001</v>
      </c>
      <c r="Q1530" s="95"/>
      <c r="R1530" s="95">
        <f t="shared" si="586"/>
        <v>2545691.1</v>
      </c>
      <c r="S1530" s="95"/>
      <c r="T1530" s="95">
        <f t="shared" si="587"/>
        <v>2253378.6</v>
      </c>
      <c r="U1530" s="95">
        <f t="shared" si="588"/>
        <v>86524.5</v>
      </c>
      <c r="V1530" s="95"/>
      <c r="W1530" s="95">
        <f t="shared" si="579"/>
        <v>157628.27622</v>
      </c>
      <c r="X1530" s="95">
        <f t="shared" si="580"/>
        <v>7523435.5762200011</v>
      </c>
      <c r="Y1530" s="9" t="s">
        <v>2660</v>
      </c>
      <c r="Z1530" s="16">
        <v>0</v>
      </c>
      <c r="AA1530" s="16">
        <v>0</v>
      </c>
      <c r="AB1530" s="16">
        <v>0</v>
      </c>
      <c r="AC1530" s="53">
        <f t="shared" si="581"/>
        <v>7523435.5762200011</v>
      </c>
      <c r="AD1530" s="55"/>
    </row>
    <row r="1531" spans="1:30" s="6" customFormat="1" ht="93.75" customHeight="1" x14ac:dyDescent="0.25">
      <c r="A1531" s="51">
        <f>IF(OR(D1531=0,D1531=""),"",COUNTA($D$1156:D1531))</f>
        <v>332</v>
      </c>
      <c r="B1531" s="9" t="s">
        <v>1396</v>
      </c>
      <c r="C1531" s="11" t="s">
        <v>118</v>
      </c>
      <c r="D1531" s="16">
        <v>1972</v>
      </c>
      <c r="E1531" s="95">
        <v>1001.87</v>
      </c>
      <c r="F1531" s="95">
        <v>472</v>
      </c>
      <c r="G1531" s="95">
        <v>30.1</v>
      </c>
      <c r="H1531" s="9" t="s">
        <v>725</v>
      </c>
      <c r="I1531" s="9"/>
      <c r="J1531" s="9"/>
      <c r="K1531" s="9"/>
      <c r="L1531" s="95">
        <f t="shared" si="582"/>
        <v>742385.67</v>
      </c>
      <c r="M1531" s="95">
        <f t="shared" si="583"/>
        <v>3311180.35</v>
      </c>
      <c r="N1531" s="95"/>
      <c r="O1531" s="95">
        <f t="shared" si="584"/>
        <v>682273.47</v>
      </c>
      <c r="P1531" s="95">
        <f t="shared" si="585"/>
        <v>577077.12</v>
      </c>
      <c r="Q1531" s="95"/>
      <c r="R1531" s="95"/>
      <c r="S1531" s="95"/>
      <c r="T1531" s="95">
        <f t="shared" si="587"/>
        <v>4827009.66</v>
      </c>
      <c r="U1531" s="95">
        <f t="shared" si="588"/>
        <v>185345.95</v>
      </c>
      <c r="V1531" s="95"/>
      <c r="W1531" s="95">
        <f t="shared" si="579"/>
        <v>220960.82550799995</v>
      </c>
      <c r="X1531" s="95">
        <f t="shared" si="580"/>
        <v>10546233.045507999</v>
      </c>
      <c r="Y1531" s="9" t="s">
        <v>2660</v>
      </c>
      <c r="Z1531" s="16">
        <v>0</v>
      </c>
      <c r="AA1531" s="16">
        <v>0</v>
      </c>
      <c r="AB1531" s="16">
        <v>0</v>
      </c>
      <c r="AC1531" s="53">
        <f t="shared" si="581"/>
        <v>10546233.045507999</v>
      </c>
      <c r="AD1531" s="55"/>
    </row>
    <row r="1532" spans="1:30" s="6" customFormat="1" ht="93.75" customHeight="1" x14ac:dyDescent="0.25">
      <c r="A1532" s="51">
        <f>IF(OR(D1532=0,D1532=""),"",COUNTA($D$1156:D1532))</f>
        <v>333</v>
      </c>
      <c r="B1532" s="9" t="s">
        <v>1398</v>
      </c>
      <c r="C1532" s="11" t="s">
        <v>561</v>
      </c>
      <c r="D1532" s="16">
        <v>1972</v>
      </c>
      <c r="E1532" s="95">
        <v>433.2</v>
      </c>
      <c r="F1532" s="95">
        <v>343</v>
      </c>
      <c r="G1532" s="95">
        <v>90.2</v>
      </c>
      <c r="H1532" s="9" t="s">
        <v>726</v>
      </c>
      <c r="I1532" s="9"/>
      <c r="J1532" s="9"/>
      <c r="K1532" s="9"/>
      <c r="L1532" s="95">
        <f>677*E1532</f>
        <v>293276.39999999997</v>
      </c>
      <c r="M1532" s="95">
        <f>1213*E1532</f>
        <v>525471.6</v>
      </c>
      <c r="N1532" s="95"/>
      <c r="O1532" s="95">
        <f>863*E1532</f>
        <v>373851.6</v>
      </c>
      <c r="P1532" s="95">
        <f>546*E1532</f>
        <v>236527.19999999998</v>
      </c>
      <c r="Q1532" s="95"/>
      <c r="R1532" s="95">
        <f>2340*E1532</f>
        <v>1013688</v>
      </c>
      <c r="S1532" s="95"/>
      <c r="T1532" s="95">
        <f>2771*E1532</f>
        <v>1200397.2</v>
      </c>
      <c r="U1532" s="95">
        <f>111*E1532</f>
        <v>48085.2</v>
      </c>
      <c r="V1532" s="95"/>
      <c r="W1532" s="95">
        <f t="shared" si="579"/>
        <v>78993.760079999993</v>
      </c>
      <c r="X1532" s="95">
        <f t="shared" si="580"/>
        <v>3770290.9600800001</v>
      </c>
      <c r="Y1532" s="9" t="s">
        <v>2660</v>
      </c>
      <c r="Z1532" s="16">
        <v>0</v>
      </c>
      <c r="AA1532" s="16">
        <v>0</v>
      </c>
      <c r="AB1532" s="16">
        <v>0</v>
      </c>
      <c r="AC1532" s="53">
        <f t="shared" si="581"/>
        <v>3770290.9600800001</v>
      </c>
      <c r="AD1532" s="55"/>
    </row>
    <row r="1533" spans="1:30" s="6" customFormat="1" ht="93.75" customHeight="1" x14ac:dyDescent="0.25">
      <c r="A1533" s="51">
        <f>IF(OR(D1533=0,D1533=""),"",COUNTA($D$1156:D1533))</f>
        <v>334</v>
      </c>
      <c r="B1533" s="9" t="s">
        <v>1405</v>
      </c>
      <c r="C1533" s="11" t="s">
        <v>116</v>
      </c>
      <c r="D1533" s="16">
        <v>1972</v>
      </c>
      <c r="E1533" s="95">
        <v>726.4</v>
      </c>
      <c r="F1533" s="95">
        <v>480.8</v>
      </c>
      <c r="G1533" s="95">
        <v>58.9</v>
      </c>
      <c r="H1533" s="9" t="s">
        <v>725</v>
      </c>
      <c r="I1533" s="9"/>
      <c r="J1533" s="9"/>
      <c r="K1533" s="9"/>
      <c r="L1533" s="95">
        <f t="shared" si="582"/>
        <v>538262.4</v>
      </c>
      <c r="M1533" s="95">
        <f t="shared" si="583"/>
        <v>2400752</v>
      </c>
      <c r="N1533" s="95"/>
      <c r="O1533" s="95">
        <f t="shared" si="584"/>
        <v>494678.39999999997</v>
      </c>
      <c r="P1533" s="95">
        <f t="shared" si="585"/>
        <v>418406.39999999997</v>
      </c>
      <c r="Q1533" s="95"/>
      <c r="R1533" s="95">
        <f t="shared" ref="R1533:R1539" si="589">5443*E1533</f>
        <v>3953795.1999999997</v>
      </c>
      <c r="S1533" s="95"/>
      <c r="T1533" s="95">
        <f t="shared" si="587"/>
        <v>3499795.1999999997</v>
      </c>
      <c r="U1533" s="95">
        <f t="shared" si="588"/>
        <v>134384</v>
      </c>
      <c r="V1533" s="95"/>
      <c r="W1533" s="95">
        <f t="shared" si="579"/>
        <v>244817.57503999997</v>
      </c>
      <c r="X1533" s="95">
        <f t="shared" si="580"/>
        <v>11684891.175039999</v>
      </c>
      <c r="Y1533" s="9" t="s">
        <v>2660</v>
      </c>
      <c r="Z1533" s="16">
        <v>0</v>
      </c>
      <c r="AA1533" s="16">
        <v>0</v>
      </c>
      <c r="AB1533" s="16">
        <v>0</v>
      </c>
      <c r="AC1533" s="53">
        <f t="shared" si="581"/>
        <v>11684891.175039999</v>
      </c>
      <c r="AD1533" s="55"/>
    </row>
    <row r="1534" spans="1:30" s="6" customFormat="1" ht="93.75" customHeight="1" x14ac:dyDescent="0.25">
      <c r="A1534" s="51">
        <f>IF(OR(D1534=0,D1534=""),"",COUNTA($D$1156:D1534))</f>
        <v>335</v>
      </c>
      <c r="B1534" s="9" t="s">
        <v>1410</v>
      </c>
      <c r="C1534" s="11" t="s">
        <v>562</v>
      </c>
      <c r="D1534" s="16">
        <v>1972</v>
      </c>
      <c r="E1534" s="95">
        <v>696.9</v>
      </c>
      <c r="F1534" s="95">
        <v>404.6</v>
      </c>
      <c r="G1534" s="95">
        <v>248.1</v>
      </c>
      <c r="H1534" s="9" t="s">
        <v>725</v>
      </c>
      <c r="I1534" s="9"/>
      <c r="J1534" s="9"/>
      <c r="K1534" s="9"/>
      <c r="L1534" s="95">
        <f t="shared" si="582"/>
        <v>516402.89999999997</v>
      </c>
      <c r="M1534" s="95">
        <f t="shared" si="583"/>
        <v>2303254.5</v>
      </c>
      <c r="N1534" s="95"/>
      <c r="O1534" s="95">
        <f t="shared" si="584"/>
        <v>474588.89999999997</v>
      </c>
      <c r="P1534" s="95">
        <f t="shared" si="585"/>
        <v>401414.39999999997</v>
      </c>
      <c r="Q1534" s="95"/>
      <c r="R1534" s="95">
        <f t="shared" si="589"/>
        <v>3793226.6999999997</v>
      </c>
      <c r="S1534" s="95"/>
      <c r="T1534" s="95">
        <f t="shared" si="587"/>
        <v>3357664.1999999997</v>
      </c>
      <c r="U1534" s="95">
        <f t="shared" si="588"/>
        <v>128926.5</v>
      </c>
      <c r="V1534" s="95"/>
      <c r="W1534" s="95">
        <f t="shared" si="579"/>
        <v>234875.23133999997</v>
      </c>
      <c r="X1534" s="95">
        <f t="shared" si="580"/>
        <v>11210353.33134</v>
      </c>
      <c r="Y1534" s="9" t="s">
        <v>2660</v>
      </c>
      <c r="Z1534" s="16">
        <v>0</v>
      </c>
      <c r="AA1534" s="16">
        <v>0</v>
      </c>
      <c r="AB1534" s="16">
        <v>0</v>
      </c>
      <c r="AC1534" s="53">
        <f t="shared" si="581"/>
        <v>11210353.33134</v>
      </c>
      <c r="AD1534" s="55"/>
    </row>
    <row r="1535" spans="1:30" s="6" customFormat="1" ht="93.75" customHeight="1" x14ac:dyDescent="0.25">
      <c r="A1535" s="51">
        <f>IF(OR(D1535=0,D1535=""),"",COUNTA($D$1156:D1535))</f>
        <v>336</v>
      </c>
      <c r="B1535" s="9" t="s">
        <v>1414</v>
      </c>
      <c r="C1535" s="11" t="s">
        <v>563</v>
      </c>
      <c r="D1535" s="16">
        <v>1972</v>
      </c>
      <c r="E1535" s="95">
        <v>287</v>
      </c>
      <c r="F1535" s="95">
        <v>171.9</v>
      </c>
      <c r="G1535" s="95">
        <v>30.2</v>
      </c>
      <c r="H1535" s="9" t="s">
        <v>725</v>
      </c>
      <c r="I1535" s="9"/>
      <c r="J1535" s="9"/>
      <c r="K1535" s="9"/>
      <c r="L1535" s="95">
        <f t="shared" si="582"/>
        <v>212667</v>
      </c>
      <c r="M1535" s="95"/>
      <c r="N1535" s="95">
        <f>754*E1535</f>
        <v>216398</v>
      </c>
      <c r="O1535" s="95">
        <f t="shared" si="584"/>
        <v>195447</v>
      </c>
      <c r="P1535" s="95"/>
      <c r="Q1535" s="95"/>
      <c r="R1535" s="95">
        <f t="shared" si="589"/>
        <v>1562141</v>
      </c>
      <c r="S1535" s="95"/>
      <c r="T1535" s="95">
        <f t="shared" si="587"/>
        <v>1382766</v>
      </c>
      <c r="U1535" s="95">
        <f t="shared" si="588"/>
        <v>53095</v>
      </c>
      <c r="V1535" s="95">
        <f>34*E1535</f>
        <v>9758</v>
      </c>
      <c r="W1535" s="95">
        <f t="shared" si="579"/>
        <v>77521.799599999998</v>
      </c>
      <c r="X1535" s="95">
        <f t="shared" si="580"/>
        <v>3709793.7996</v>
      </c>
      <c r="Y1535" s="9" t="s">
        <v>2660</v>
      </c>
      <c r="Z1535" s="16">
        <v>0</v>
      </c>
      <c r="AA1535" s="16">
        <v>0</v>
      </c>
      <c r="AB1535" s="16">
        <v>0</v>
      </c>
      <c r="AC1535" s="53">
        <f t="shared" si="581"/>
        <v>3709793.7996</v>
      </c>
      <c r="AD1535" s="55"/>
    </row>
    <row r="1536" spans="1:30" s="6" customFormat="1" ht="93.75" customHeight="1" x14ac:dyDescent="0.25">
      <c r="A1536" s="51">
        <f>IF(OR(D1536=0,D1536=""),"",COUNTA($D$1156:D1536))</f>
        <v>337</v>
      </c>
      <c r="B1536" s="9" t="s">
        <v>1420</v>
      </c>
      <c r="C1536" s="11" t="s">
        <v>564</v>
      </c>
      <c r="D1536" s="16">
        <v>1972</v>
      </c>
      <c r="E1536" s="95">
        <v>2308.4</v>
      </c>
      <c r="F1536" s="95">
        <v>1030.2</v>
      </c>
      <c r="G1536" s="95">
        <v>719.16</v>
      </c>
      <c r="H1536" s="9" t="s">
        <v>727</v>
      </c>
      <c r="I1536" s="9"/>
      <c r="J1536" s="9"/>
      <c r="K1536" s="9"/>
      <c r="L1536" s="95">
        <f t="shared" si="582"/>
        <v>1710524.4000000001</v>
      </c>
      <c r="M1536" s="95">
        <f>3305*E1536</f>
        <v>7629262</v>
      </c>
      <c r="N1536" s="95"/>
      <c r="O1536" s="95">
        <f t="shared" si="584"/>
        <v>1572020.4000000001</v>
      </c>
      <c r="P1536" s="95">
        <f>576*E1536</f>
        <v>1329638.4000000001</v>
      </c>
      <c r="Q1536" s="95"/>
      <c r="R1536" s="95">
        <f t="shared" si="589"/>
        <v>12564621.200000001</v>
      </c>
      <c r="S1536" s="95"/>
      <c r="T1536" s="95">
        <f t="shared" si="587"/>
        <v>11121871.200000001</v>
      </c>
      <c r="U1536" s="95">
        <f t="shared" si="588"/>
        <v>427054</v>
      </c>
      <c r="V1536" s="95"/>
      <c r="W1536" s="95">
        <f t="shared" si="579"/>
        <v>777996.82024000003</v>
      </c>
      <c r="X1536" s="95">
        <f t="shared" si="580"/>
        <v>37132988.42024</v>
      </c>
      <c r="Y1536" s="9" t="s">
        <v>2660</v>
      </c>
      <c r="Z1536" s="16">
        <v>0</v>
      </c>
      <c r="AA1536" s="16">
        <v>0</v>
      </c>
      <c r="AB1536" s="16">
        <v>0</v>
      </c>
      <c r="AC1536" s="53">
        <f t="shared" si="581"/>
        <v>37132988.42024</v>
      </c>
      <c r="AD1536" s="55"/>
    </row>
    <row r="1537" spans="1:30" s="6" customFormat="1" ht="93.75" customHeight="1" x14ac:dyDescent="0.25">
      <c r="A1537" s="51">
        <f>IF(OR(D1537=0,D1537=""),"",COUNTA($D$1156:D1537))</f>
        <v>338</v>
      </c>
      <c r="B1537" s="9" t="s">
        <v>1422</v>
      </c>
      <c r="C1537" s="11" t="s">
        <v>565</v>
      </c>
      <c r="D1537" s="16">
        <v>1972</v>
      </c>
      <c r="E1537" s="95">
        <v>410</v>
      </c>
      <c r="F1537" s="95">
        <v>402.3</v>
      </c>
      <c r="G1537" s="95">
        <v>7.7</v>
      </c>
      <c r="H1537" s="9" t="s">
        <v>725</v>
      </c>
      <c r="I1537" s="9"/>
      <c r="J1537" s="9"/>
      <c r="K1537" s="9"/>
      <c r="L1537" s="95">
        <f t="shared" si="582"/>
        <v>303810</v>
      </c>
      <c r="M1537" s="95"/>
      <c r="N1537" s="95"/>
      <c r="O1537" s="95">
        <f t="shared" si="584"/>
        <v>279210</v>
      </c>
      <c r="P1537" s="95"/>
      <c r="Q1537" s="95"/>
      <c r="R1537" s="95">
        <f t="shared" si="589"/>
        <v>2231630</v>
      </c>
      <c r="S1537" s="95"/>
      <c r="T1537" s="95">
        <f t="shared" si="587"/>
        <v>1975380</v>
      </c>
      <c r="U1537" s="95">
        <f t="shared" si="588"/>
        <v>75850</v>
      </c>
      <c r="V1537" s="95"/>
      <c r="W1537" s="95">
        <f t="shared" si="579"/>
        <v>104129.83199999999</v>
      </c>
      <c r="X1537" s="95">
        <f t="shared" si="580"/>
        <v>4970009.8320000004</v>
      </c>
      <c r="Y1537" s="9" t="s">
        <v>2660</v>
      </c>
      <c r="Z1537" s="16">
        <v>0</v>
      </c>
      <c r="AA1537" s="16">
        <v>0</v>
      </c>
      <c r="AB1537" s="16">
        <v>0</v>
      </c>
      <c r="AC1537" s="53">
        <f t="shared" si="581"/>
        <v>4970009.8320000004</v>
      </c>
      <c r="AD1537" s="55"/>
    </row>
    <row r="1538" spans="1:30" s="6" customFormat="1" ht="93.75" customHeight="1" x14ac:dyDescent="0.25">
      <c r="A1538" s="51">
        <f>IF(OR(D1538=0,D1538=""),"",COUNTA($D$1156:D1538))</f>
        <v>339</v>
      </c>
      <c r="B1538" s="9" t="s">
        <v>1404</v>
      </c>
      <c r="C1538" s="11" t="s">
        <v>115</v>
      </c>
      <c r="D1538" s="16">
        <v>1973</v>
      </c>
      <c r="E1538" s="95">
        <v>703.2</v>
      </c>
      <c r="F1538" s="95">
        <v>448</v>
      </c>
      <c r="G1538" s="95">
        <v>31.8</v>
      </c>
      <c r="H1538" s="9" t="s">
        <v>725</v>
      </c>
      <c r="I1538" s="9"/>
      <c r="J1538" s="9"/>
      <c r="K1538" s="9"/>
      <c r="L1538" s="95"/>
      <c r="M1538" s="95"/>
      <c r="N1538" s="95"/>
      <c r="O1538" s="95"/>
      <c r="P1538" s="95"/>
      <c r="Q1538" s="95"/>
      <c r="R1538" s="95">
        <f t="shared" si="589"/>
        <v>3827517.6</v>
      </c>
      <c r="S1538" s="95"/>
      <c r="T1538" s="95"/>
      <c r="U1538" s="95"/>
      <c r="V1538" s="95"/>
      <c r="W1538" s="95"/>
      <c r="X1538" s="95">
        <f t="shared" si="580"/>
        <v>3827517.6</v>
      </c>
      <c r="Y1538" s="9" t="s">
        <v>2660</v>
      </c>
      <c r="Z1538" s="16">
        <v>0</v>
      </c>
      <c r="AA1538" s="16">
        <v>0</v>
      </c>
      <c r="AB1538" s="16">
        <v>0</v>
      </c>
      <c r="AC1538" s="53">
        <f t="shared" si="581"/>
        <v>3827517.6</v>
      </c>
      <c r="AD1538" s="55"/>
    </row>
    <row r="1539" spans="1:30" s="6" customFormat="1" ht="93.75" customHeight="1" x14ac:dyDescent="0.25">
      <c r="A1539" s="51">
        <f>IF(OR(D1539=0,D1539=""),"",COUNTA($D$1156:D1539))</f>
        <v>340</v>
      </c>
      <c r="B1539" s="9" t="s">
        <v>1415</v>
      </c>
      <c r="C1539" s="11" t="s">
        <v>630</v>
      </c>
      <c r="D1539" s="16">
        <v>1973</v>
      </c>
      <c r="E1539" s="95">
        <v>951.4</v>
      </c>
      <c r="F1539" s="95">
        <v>588.4</v>
      </c>
      <c r="G1539" s="95">
        <v>951.4</v>
      </c>
      <c r="H1539" s="9" t="s">
        <v>725</v>
      </c>
      <c r="I1539" s="9"/>
      <c r="J1539" s="9"/>
      <c r="K1539" s="9"/>
      <c r="L1539" s="95"/>
      <c r="M1539" s="95"/>
      <c r="N1539" s="95"/>
      <c r="O1539" s="95"/>
      <c r="P1539" s="95"/>
      <c r="Q1539" s="95"/>
      <c r="R1539" s="95">
        <f t="shared" si="589"/>
        <v>5178470.2</v>
      </c>
      <c r="S1539" s="95"/>
      <c r="T1539" s="95"/>
      <c r="U1539" s="95"/>
      <c r="V1539" s="95"/>
      <c r="W1539" s="95"/>
      <c r="X1539" s="95">
        <f t="shared" si="580"/>
        <v>5178470.2</v>
      </c>
      <c r="Y1539" s="9" t="s">
        <v>2660</v>
      </c>
      <c r="Z1539" s="16">
        <v>0</v>
      </c>
      <c r="AA1539" s="16">
        <v>0</v>
      </c>
      <c r="AB1539" s="16">
        <v>0</v>
      </c>
      <c r="AC1539" s="53">
        <f t="shared" si="581"/>
        <v>5178470.2</v>
      </c>
      <c r="AD1539" s="55"/>
    </row>
    <row r="1540" spans="1:30" s="6" customFormat="1" ht="93.75" customHeight="1" x14ac:dyDescent="0.25">
      <c r="A1540" s="51">
        <f>IF(OR(D1540=0,D1540=""),"",COUNTA($D$1156:D1540))</f>
        <v>341</v>
      </c>
      <c r="B1540" s="9" t="s">
        <v>1419</v>
      </c>
      <c r="C1540" s="11" t="s">
        <v>631</v>
      </c>
      <c r="D1540" s="16">
        <v>1973</v>
      </c>
      <c r="E1540" s="95">
        <v>3925.4</v>
      </c>
      <c r="F1540" s="95">
        <v>1442.1</v>
      </c>
      <c r="G1540" s="95">
        <v>950.9</v>
      </c>
      <c r="H1540" s="9" t="s">
        <v>728</v>
      </c>
      <c r="I1540" s="9"/>
      <c r="J1540" s="9"/>
      <c r="K1540" s="9"/>
      <c r="L1540" s="95"/>
      <c r="M1540" s="95"/>
      <c r="N1540" s="95"/>
      <c r="O1540" s="95"/>
      <c r="P1540" s="95"/>
      <c r="Q1540" s="95"/>
      <c r="R1540" s="95">
        <f>2340*E1540</f>
        <v>9185436</v>
      </c>
      <c r="S1540" s="95"/>
      <c r="T1540" s="95"/>
      <c r="U1540" s="95"/>
      <c r="V1540" s="95"/>
      <c r="W1540" s="95"/>
      <c r="X1540" s="95">
        <f t="shared" si="580"/>
        <v>9185436</v>
      </c>
      <c r="Y1540" s="9" t="s">
        <v>2660</v>
      </c>
      <c r="Z1540" s="16">
        <v>0</v>
      </c>
      <c r="AA1540" s="16">
        <v>0</v>
      </c>
      <c r="AB1540" s="16">
        <v>0</v>
      </c>
      <c r="AC1540" s="53">
        <f t="shared" si="581"/>
        <v>9185436</v>
      </c>
      <c r="AD1540" s="55"/>
    </row>
    <row r="1541" spans="1:30" s="6" customFormat="1" ht="93.75" customHeight="1" x14ac:dyDescent="0.25">
      <c r="A1541" s="51">
        <f>IF(OR(D1541=0,D1541=""),"",COUNTA($D$1156:D1541))</f>
        <v>342</v>
      </c>
      <c r="B1541" s="9" t="s">
        <v>1392</v>
      </c>
      <c r="C1541" s="11" t="s">
        <v>680</v>
      </c>
      <c r="D1541" s="16">
        <v>1974</v>
      </c>
      <c r="E1541" s="95">
        <v>708.4</v>
      </c>
      <c r="F1541" s="95">
        <v>466.4</v>
      </c>
      <c r="G1541" s="95">
        <v>58</v>
      </c>
      <c r="H1541" s="9" t="s">
        <v>725</v>
      </c>
      <c r="I1541" s="9"/>
      <c r="J1541" s="9"/>
      <c r="K1541" s="9"/>
      <c r="L1541" s="95"/>
      <c r="M1541" s="95"/>
      <c r="N1541" s="95"/>
      <c r="O1541" s="95"/>
      <c r="P1541" s="95"/>
      <c r="Q1541" s="95"/>
      <c r="R1541" s="95">
        <f>5443*E1541</f>
        <v>3855821.1999999997</v>
      </c>
      <c r="S1541" s="95"/>
      <c r="T1541" s="95"/>
      <c r="U1541" s="95"/>
      <c r="V1541" s="95"/>
      <c r="W1541" s="95"/>
      <c r="X1541" s="95">
        <f t="shared" si="580"/>
        <v>3855821.1999999997</v>
      </c>
      <c r="Y1541" s="9" t="s">
        <v>2660</v>
      </c>
      <c r="Z1541" s="16">
        <v>0</v>
      </c>
      <c r="AA1541" s="16">
        <v>0</v>
      </c>
      <c r="AB1541" s="16">
        <v>0</v>
      </c>
      <c r="AC1541" s="53">
        <f t="shared" si="581"/>
        <v>3855821.1999999997</v>
      </c>
      <c r="AD1541" s="55"/>
    </row>
    <row r="1542" spans="1:30" s="6" customFormat="1" ht="93.75" customHeight="1" x14ac:dyDescent="0.25">
      <c r="A1542" s="51" t="str">
        <f>IF(OR(D1542=0,D1542=""),"",COUNTA($D$1156:D1542))</f>
        <v/>
      </c>
      <c r="B1542" s="51"/>
      <c r="C1542" s="11"/>
      <c r="D1542" s="16"/>
      <c r="E1542" s="54">
        <f>SUM(E1525:E1541)</f>
        <v>17246.27</v>
      </c>
      <c r="F1542" s="54">
        <f>SUM(F1525:F1541)</f>
        <v>9823.7999999999993</v>
      </c>
      <c r="G1542" s="54">
        <f>SUM(G1525:G1541)</f>
        <v>4260.3599999999997</v>
      </c>
      <c r="H1542" s="9"/>
      <c r="I1542" s="9"/>
      <c r="J1542" s="9"/>
      <c r="K1542" s="9"/>
      <c r="L1542" s="95"/>
      <c r="M1542" s="95"/>
      <c r="N1542" s="95"/>
      <c r="O1542" s="95"/>
      <c r="P1542" s="95"/>
      <c r="Q1542" s="95"/>
      <c r="R1542" s="95"/>
      <c r="S1542" s="95"/>
      <c r="T1542" s="95"/>
      <c r="U1542" s="95"/>
      <c r="V1542" s="95"/>
      <c r="W1542" s="95"/>
      <c r="X1542" s="54">
        <f>SUM(X1525:X1541)</f>
        <v>172171205.29644796</v>
      </c>
      <c r="Y1542" s="54"/>
      <c r="Z1542" s="54">
        <v>0</v>
      </c>
      <c r="AA1542" s="56">
        <v>0</v>
      </c>
      <c r="AB1542" s="56">
        <v>0</v>
      </c>
      <c r="AC1542" s="54">
        <f>SUM(AC1525:AC1541)</f>
        <v>172171205.29644796</v>
      </c>
      <c r="AD1542" s="55"/>
    </row>
    <row r="1543" spans="1:30" s="6" customFormat="1" ht="93.75" customHeight="1" x14ac:dyDescent="0.25">
      <c r="A1543" s="51" t="str">
        <f>IF(OR(D1543=0,D1543=""),"",COUNTA($D$1156:D1543))</f>
        <v/>
      </c>
      <c r="B1543" s="51"/>
      <c r="C1543" s="52" t="s">
        <v>2674</v>
      </c>
      <c r="D1543" s="16"/>
      <c r="E1543" s="95"/>
      <c r="F1543" s="95"/>
      <c r="G1543" s="95"/>
      <c r="H1543" s="9"/>
      <c r="I1543" s="9"/>
      <c r="J1543" s="9"/>
      <c r="K1543" s="9"/>
      <c r="L1543" s="95"/>
      <c r="M1543" s="95"/>
      <c r="N1543" s="95"/>
      <c r="O1543" s="95"/>
      <c r="P1543" s="95"/>
      <c r="Q1543" s="95"/>
      <c r="R1543" s="95"/>
      <c r="S1543" s="95"/>
      <c r="T1543" s="95"/>
      <c r="U1543" s="95"/>
      <c r="V1543" s="95"/>
      <c r="W1543" s="95"/>
      <c r="X1543" s="53"/>
      <c r="Y1543" s="53"/>
      <c r="Z1543" s="53"/>
      <c r="AA1543" s="53"/>
      <c r="AB1543" s="53"/>
      <c r="AC1543" s="53"/>
      <c r="AD1543" s="55"/>
    </row>
    <row r="1544" spans="1:30" s="6" customFormat="1" ht="93.75" customHeight="1" x14ac:dyDescent="0.25">
      <c r="A1544" s="51">
        <f>IF(OR(D1544=0,D1544=""),"",COUNTA($D$1156:D1544))</f>
        <v>343</v>
      </c>
      <c r="B1544" s="9" t="s">
        <v>1423</v>
      </c>
      <c r="C1544" s="11" t="s">
        <v>511</v>
      </c>
      <c r="D1544" s="16">
        <v>1971</v>
      </c>
      <c r="E1544" s="95">
        <v>795.2</v>
      </c>
      <c r="F1544" s="95">
        <v>480.6</v>
      </c>
      <c r="G1544" s="95">
        <v>0</v>
      </c>
      <c r="H1544" s="9" t="s">
        <v>725</v>
      </c>
      <c r="I1544" s="9"/>
      <c r="J1544" s="9"/>
      <c r="K1544" s="9"/>
      <c r="L1544" s="95">
        <f>741*E1544</f>
        <v>589243.20000000007</v>
      </c>
      <c r="M1544" s="95"/>
      <c r="N1544" s="95">
        <f>754*E1544</f>
        <v>599580.80000000005</v>
      </c>
      <c r="O1544" s="95">
        <f>681*E1544</f>
        <v>541531.20000000007</v>
      </c>
      <c r="P1544" s="95"/>
      <c r="Q1544" s="95"/>
      <c r="R1544" s="95">
        <f t="shared" ref="R1544:R1548" si="590">5443*E1544</f>
        <v>4328273.6000000006</v>
      </c>
      <c r="S1544" s="95"/>
      <c r="T1544" s="95">
        <f>4818*E1544</f>
        <v>3831273.6</v>
      </c>
      <c r="U1544" s="95">
        <f>185*E1544</f>
        <v>147112</v>
      </c>
      <c r="V1544" s="95">
        <f>34*E1544</f>
        <v>27036.800000000003</v>
      </c>
      <c r="W1544" s="95">
        <f t="shared" ref="W1544:W1547" si="591">(L1544+M1544+N1544+O1544+P1544+Q1544+R1544+S1544+T1544+U1544)*0.0214</f>
        <v>214792.10816</v>
      </c>
      <c r="X1544" s="95">
        <f t="shared" ref="X1544:X1548" si="592">L1544+M1544+N1544+O1544+P1544+Q1544+R1544+S1544+T1544+U1544+V1544+W1544</f>
        <v>10278843.308160001</v>
      </c>
      <c r="Y1544" s="9" t="s">
        <v>2660</v>
      </c>
      <c r="Z1544" s="16">
        <v>0</v>
      </c>
      <c r="AA1544" s="16">
        <v>0</v>
      </c>
      <c r="AB1544" s="16">
        <v>0</v>
      </c>
      <c r="AC1544" s="53">
        <f t="shared" ref="AC1544:AC1548" si="593">X1544-(Z1544+AA1544+AB1544)</f>
        <v>10278843.308160001</v>
      </c>
      <c r="AD1544" s="55"/>
    </row>
    <row r="1545" spans="1:30" s="6" customFormat="1" ht="93.75" customHeight="1" x14ac:dyDescent="0.25">
      <c r="A1545" s="51">
        <f>IF(OR(D1545=0,D1545=""),"",COUNTA($D$1156:D1545))</f>
        <v>344</v>
      </c>
      <c r="B1545" s="9" t="s">
        <v>2545</v>
      </c>
      <c r="C1545" s="11" t="s">
        <v>2525</v>
      </c>
      <c r="D1545" s="16">
        <v>1973</v>
      </c>
      <c r="E1545" s="95">
        <v>369.2</v>
      </c>
      <c r="F1545" s="95">
        <v>337.3</v>
      </c>
      <c r="G1545" s="95">
        <v>169.9</v>
      </c>
      <c r="H1545" s="9" t="s">
        <v>725</v>
      </c>
      <c r="I1545" s="9"/>
      <c r="J1545" s="9"/>
      <c r="K1545" s="9"/>
      <c r="L1545" s="95"/>
      <c r="M1545" s="95"/>
      <c r="N1545" s="95"/>
      <c r="O1545" s="95"/>
      <c r="P1545" s="95"/>
      <c r="Q1545" s="95"/>
      <c r="R1545" s="95">
        <f t="shared" si="590"/>
        <v>2009555.5999999999</v>
      </c>
      <c r="S1545" s="95"/>
      <c r="T1545" s="95"/>
      <c r="U1545" s="95"/>
      <c r="V1545" s="95"/>
      <c r="W1545" s="95"/>
      <c r="X1545" s="95">
        <f t="shared" si="592"/>
        <v>2009555.5999999999</v>
      </c>
      <c r="Y1545" s="9" t="s">
        <v>2660</v>
      </c>
      <c r="Z1545" s="16">
        <v>0</v>
      </c>
      <c r="AA1545" s="16">
        <v>0</v>
      </c>
      <c r="AB1545" s="16">
        <v>0</v>
      </c>
      <c r="AC1545" s="53">
        <f t="shared" si="593"/>
        <v>2009555.5999999999</v>
      </c>
      <c r="AD1545" s="55"/>
    </row>
    <row r="1546" spans="1:30" s="6" customFormat="1" ht="93.75" customHeight="1" x14ac:dyDescent="0.25">
      <c r="A1546" s="51">
        <f>IF(OR(D1546=0,D1546=""),"",COUNTA($D$1156:D1546))</f>
        <v>345</v>
      </c>
      <c r="B1546" s="9" t="s">
        <v>1425</v>
      </c>
      <c r="C1546" s="11" t="s">
        <v>512</v>
      </c>
      <c r="D1546" s="16">
        <v>1971</v>
      </c>
      <c r="E1546" s="95">
        <v>524.79999999999995</v>
      </c>
      <c r="F1546" s="95">
        <v>283.39999999999998</v>
      </c>
      <c r="G1546" s="95">
        <v>40.200000000000003</v>
      </c>
      <c r="H1546" s="9" t="s">
        <v>725</v>
      </c>
      <c r="I1546" s="9"/>
      <c r="J1546" s="9"/>
      <c r="K1546" s="9"/>
      <c r="L1546" s="95">
        <f t="shared" ref="L1546:L1547" si="594">741*E1546</f>
        <v>388876.79999999999</v>
      </c>
      <c r="M1546" s="95"/>
      <c r="N1546" s="95">
        <f t="shared" ref="N1546:N1547" si="595">754*E1546</f>
        <v>395699.19999999995</v>
      </c>
      <c r="O1546" s="95">
        <f t="shared" ref="O1546:O1547" si="596">681*E1546</f>
        <v>357388.79999999999</v>
      </c>
      <c r="P1546" s="95"/>
      <c r="Q1546" s="95"/>
      <c r="R1546" s="95">
        <f t="shared" si="590"/>
        <v>2856486.4</v>
      </c>
      <c r="S1546" s="95"/>
      <c r="T1546" s="95">
        <f t="shared" ref="T1546:T1547" si="597">4818*E1546</f>
        <v>2528486.3999999999</v>
      </c>
      <c r="U1546" s="95">
        <f t="shared" ref="U1546:U1547" si="598">185*E1546</f>
        <v>97087.999999999985</v>
      </c>
      <c r="V1546" s="95">
        <f>34*E1546</f>
        <v>17843.199999999997</v>
      </c>
      <c r="W1546" s="95">
        <f t="shared" si="591"/>
        <v>141754.14783999999</v>
      </c>
      <c r="X1546" s="95">
        <f t="shared" si="592"/>
        <v>6783622.9478399996</v>
      </c>
      <c r="Y1546" s="9" t="s">
        <v>2660</v>
      </c>
      <c r="Z1546" s="16">
        <v>0</v>
      </c>
      <c r="AA1546" s="16">
        <v>0</v>
      </c>
      <c r="AB1546" s="16">
        <v>0</v>
      </c>
      <c r="AC1546" s="53">
        <f t="shared" si="593"/>
        <v>6783622.9478399996</v>
      </c>
      <c r="AD1546" s="55"/>
    </row>
    <row r="1547" spans="1:30" s="6" customFormat="1" ht="93.75" customHeight="1" x14ac:dyDescent="0.25">
      <c r="A1547" s="51">
        <f>IF(OR(D1547=0,D1547=""),"",COUNTA($D$1156:D1547))</f>
        <v>346</v>
      </c>
      <c r="B1547" s="9" t="s">
        <v>1428</v>
      </c>
      <c r="C1547" s="11" t="s">
        <v>566</v>
      </c>
      <c r="D1547" s="16">
        <v>1972</v>
      </c>
      <c r="E1547" s="95">
        <v>748.9</v>
      </c>
      <c r="F1547" s="95">
        <v>473.3</v>
      </c>
      <c r="G1547" s="95">
        <v>23.2</v>
      </c>
      <c r="H1547" s="9" t="s">
        <v>725</v>
      </c>
      <c r="I1547" s="9"/>
      <c r="J1547" s="9"/>
      <c r="K1547" s="9"/>
      <c r="L1547" s="95">
        <f t="shared" si="594"/>
        <v>554934.9</v>
      </c>
      <c r="M1547" s="95"/>
      <c r="N1547" s="95">
        <f t="shared" si="595"/>
        <v>564670.6</v>
      </c>
      <c r="O1547" s="95">
        <f t="shared" si="596"/>
        <v>510000.89999999997</v>
      </c>
      <c r="P1547" s="95">
        <f>576*E1547</f>
        <v>431366.39999999997</v>
      </c>
      <c r="Q1547" s="95"/>
      <c r="R1547" s="95">
        <f t="shared" si="590"/>
        <v>4076262.6999999997</v>
      </c>
      <c r="S1547" s="95"/>
      <c r="T1547" s="95">
        <f t="shared" si="597"/>
        <v>3608200.1999999997</v>
      </c>
      <c r="U1547" s="95">
        <f t="shared" si="598"/>
        <v>138546.5</v>
      </c>
      <c r="V1547" s="95">
        <f>34*E1547</f>
        <v>25462.6</v>
      </c>
      <c r="W1547" s="95">
        <f t="shared" si="591"/>
        <v>211517.21907999998</v>
      </c>
      <c r="X1547" s="95">
        <f t="shared" si="592"/>
        <v>10120962.019079998</v>
      </c>
      <c r="Y1547" s="9" t="s">
        <v>2660</v>
      </c>
      <c r="Z1547" s="16">
        <v>0</v>
      </c>
      <c r="AA1547" s="16">
        <v>0</v>
      </c>
      <c r="AB1547" s="16">
        <v>0</v>
      </c>
      <c r="AC1547" s="53">
        <f t="shared" si="593"/>
        <v>10120962.019079998</v>
      </c>
      <c r="AD1547" s="55"/>
    </row>
    <row r="1548" spans="1:30" s="6" customFormat="1" ht="93.75" customHeight="1" x14ac:dyDescent="0.25">
      <c r="A1548" s="51">
        <f>IF(OR(D1548=0,D1548=""),"",COUNTA($D$1156:D1548))</f>
        <v>347</v>
      </c>
      <c r="B1548" s="9" t="s">
        <v>1427</v>
      </c>
      <c r="C1548" s="11" t="s">
        <v>632</v>
      </c>
      <c r="D1548" s="16">
        <v>1973</v>
      </c>
      <c r="E1548" s="95">
        <v>681.3</v>
      </c>
      <c r="F1548" s="95">
        <v>407.34</v>
      </c>
      <c r="G1548" s="95">
        <v>49.7</v>
      </c>
      <c r="H1548" s="9" t="s">
        <v>725</v>
      </c>
      <c r="I1548" s="9"/>
      <c r="J1548" s="9"/>
      <c r="K1548" s="9"/>
      <c r="L1548" s="95"/>
      <c r="M1548" s="95"/>
      <c r="N1548" s="95"/>
      <c r="O1548" s="95"/>
      <c r="P1548" s="95"/>
      <c r="Q1548" s="95"/>
      <c r="R1548" s="95">
        <f t="shared" si="590"/>
        <v>3708315.9</v>
      </c>
      <c r="S1548" s="95"/>
      <c r="T1548" s="95"/>
      <c r="U1548" s="95"/>
      <c r="V1548" s="95"/>
      <c r="W1548" s="95"/>
      <c r="X1548" s="95">
        <f t="shared" si="592"/>
        <v>3708315.9</v>
      </c>
      <c r="Y1548" s="9" t="s">
        <v>2660</v>
      </c>
      <c r="Z1548" s="16">
        <v>0</v>
      </c>
      <c r="AA1548" s="16">
        <v>0</v>
      </c>
      <c r="AB1548" s="16">
        <v>0</v>
      </c>
      <c r="AC1548" s="53">
        <f t="shared" si="593"/>
        <v>3708315.9</v>
      </c>
      <c r="AD1548" s="55"/>
    </row>
    <row r="1549" spans="1:30" s="6" customFormat="1" ht="93.75" customHeight="1" x14ac:dyDescent="0.25">
      <c r="A1549" s="51" t="str">
        <f>IF(OR(D1549=0,D1549=""),"",COUNTA($D$1156:D1549))</f>
        <v/>
      </c>
      <c r="B1549" s="51"/>
      <c r="C1549" s="11"/>
      <c r="D1549" s="16"/>
      <c r="E1549" s="54">
        <f>SUM(E1544:E1548)</f>
        <v>3119.3999999999996</v>
      </c>
      <c r="F1549" s="54">
        <f>SUM(F1544:F1548)</f>
        <v>1981.94</v>
      </c>
      <c r="G1549" s="54">
        <f>SUM(G1544:G1548)</f>
        <v>283</v>
      </c>
      <c r="H1549" s="9"/>
      <c r="I1549" s="9"/>
      <c r="J1549" s="9"/>
      <c r="K1549" s="9"/>
      <c r="L1549" s="95"/>
      <c r="M1549" s="95"/>
      <c r="N1549" s="95"/>
      <c r="O1549" s="95"/>
      <c r="P1549" s="95"/>
      <c r="Q1549" s="95"/>
      <c r="R1549" s="95"/>
      <c r="S1549" s="95"/>
      <c r="T1549" s="95"/>
      <c r="U1549" s="95"/>
      <c r="V1549" s="95"/>
      <c r="W1549" s="95"/>
      <c r="X1549" s="54">
        <f>SUM(X1544:X1548)</f>
        <v>32901299.775079995</v>
      </c>
      <c r="Y1549" s="54"/>
      <c r="Z1549" s="54">
        <v>0</v>
      </c>
      <c r="AA1549" s="56">
        <v>0</v>
      </c>
      <c r="AB1549" s="56">
        <v>0</v>
      </c>
      <c r="AC1549" s="54">
        <f t="shared" ref="AC1549" si="599">SUM(AC1544:AC1548)</f>
        <v>32901299.775079995</v>
      </c>
      <c r="AD1549" s="55"/>
    </row>
    <row r="1550" spans="1:30" s="6" customFormat="1" ht="93.75" customHeight="1" x14ac:dyDescent="0.25">
      <c r="A1550" s="51" t="str">
        <f>IF(OR(D1550=0,D1550=""),"",COUNTA($D$1156:D1550))</f>
        <v/>
      </c>
      <c r="B1550" s="51"/>
      <c r="C1550" s="52" t="s">
        <v>2697</v>
      </c>
      <c r="D1550" s="16"/>
      <c r="E1550" s="54"/>
      <c r="F1550" s="54"/>
      <c r="G1550" s="54"/>
      <c r="H1550" s="9"/>
      <c r="I1550" s="9"/>
      <c r="J1550" s="9"/>
      <c r="K1550" s="9"/>
      <c r="L1550" s="95"/>
      <c r="M1550" s="95"/>
      <c r="N1550" s="95"/>
      <c r="O1550" s="95"/>
      <c r="P1550" s="95"/>
      <c r="Q1550" s="95"/>
      <c r="R1550" s="95"/>
      <c r="S1550" s="95"/>
      <c r="T1550" s="95"/>
      <c r="U1550" s="95"/>
      <c r="V1550" s="95"/>
      <c r="W1550" s="95"/>
      <c r="X1550" s="54"/>
      <c r="Y1550" s="54"/>
      <c r="Z1550" s="54"/>
      <c r="AA1550" s="56"/>
      <c r="AB1550" s="56"/>
      <c r="AC1550" s="54"/>
      <c r="AD1550" s="55"/>
    </row>
    <row r="1551" spans="1:30" s="6" customFormat="1" ht="93.75" customHeight="1" x14ac:dyDescent="0.25">
      <c r="A1551" s="51">
        <f>IF(OR(D1551=0,D1551=""),"",COUNTA($D$1156:D1551))</f>
        <v>348</v>
      </c>
      <c r="B1551" s="9" t="s">
        <v>2561</v>
      </c>
      <c r="C1551" s="11" t="s">
        <v>2558</v>
      </c>
      <c r="D1551" s="16">
        <v>1964</v>
      </c>
      <c r="E1551" s="95">
        <v>365.1</v>
      </c>
      <c r="F1551" s="95">
        <v>339.1</v>
      </c>
      <c r="G1551" s="95">
        <v>0</v>
      </c>
      <c r="H1551" s="9" t="s">
        <v>725</v>
      </c>
      <c r="I1551" s="9"/>
      <c r="J1551" s="9"/>
      <c r="K1551" s="9"/>
      <c r="L1551" s="95"/>
      <c r="M1551" s="95"/>
      <c r="N1551" s="95"/>
      <c r="O1551" s="95"/>
      <c r="P1551" s="95"/>
      <c r="Q1551" s="95"/>
      <c r="R1551" s="95">
        <f>5443*E1551</f>
        <v>1987239.3</v>
      </c>
      <c r="S1551" s="95"/>
      <c r="T1551" s="95"/>
      <c r="U1551" s="95"/>
      <c r="V1551" s="95"/>
      <c r="W1551" s="95"/>
      <c r="X1551" s="95">
        <f t="shared" ref="X1551" si="600">L1551+M1551+N1551+O1551+P1551+Q1551+R1551+S1551+T1551+U1551+V1551+W1551</f>
        <v>1987239.3</v>
      </c>
      <c r="Y1551" s="9" t="s">
        <v>2660</v>
      </c>
      <c r="Z1551" s="16">
        <v>0</v>
      </c>
      <c r="AA1551" s="16">
        <v>0</v>
      </c>
      <c r="AB1551" s="16">
        <v>0</v>
      </c>
      <c r="AC1551" s="53">
        <f t="shared" ref="AC1551" si="601">X1551-(Z1551+AA1551+AB1551)</f>
        <v>1987239.3</v>
      </c>
      <c r="AD1551" s="55"/>
    </row>
    <row r="1552" spans="1:30" s="6" customFormat="1" ht="93.75" customHeight="1" x14ac:dyDescent="0.25">
      <c r="A1552" s="51">
        <f>IF(OR(D1552=0,D1552=""),"",COUNTA($D$1156:D1552))</f>
        <v>349</v>
      </c>
      <c r="B1552" s="9" t="s">
        <v>2654</v>
      </c>
      <c r="C1552" s="11" t="s">
        <v>2653</v>
      </c>
      <c r="D1552" s="16">
        <v>1964</v>
      </c>
      <c r="E1552" s="95">
        <v>403.4</v>
      </c>
      <c r="F1552" s="95">
        <v>373.6</v>
      </c>
      <c r="G1552" s="95">
        <v>0</v>
      </c>
      <c r="H1552" s="9" t="s">
        <v>725</v>
      </c>
      <c r="I1552" s="9"/>
      <c r="J1552" s="9"/>
      <c r="K1552" s="9"/>
      <c r="L1552" s="95"/>
      <c r="M1552" s="95"/>
      <c r="N1552" s="95"/>
      <c r="O1552" s="95"/>
      <c r="P1552" s="95"/>
      <c r="Q1552" s="95"/>
      <c r="R1552" s="95">
        <f>5443*E1552</f>
        <v>2195706.1999999997</v>
      </c>
      <c r="S1552" s="95"/>
      <c r="T1552" s="95"/>
      <c r="U1552" s="95"/>
      <c r="V1552" s="95"/>
      <c r="W1552" s="95"/>
      <c r="X1552" s="95">
        <f t="shared" ref="X1552" si="602">L1552+M1552+N1552+O1552+P1552+Q1552+R1552+S1552+T1552+U1552+V1552+W1552</f>
        <v>2195706.1999999997</v>
      </c>
      <c r="Y1552" s="9" t="s">
        <v>2660</v>
      </c>
      <c r="Z1552" s="16">
        <v>0</v>
      </c>
      <c r="AA1552" s="16">
        <v>0</v>
      </c>
      <c r="AB1552" s="16">
        <v>0</v>
      </c>
      <c r="AC1552" s="53">
        <f t="shared" ref="AC1552" si="603">X1552-(Z1552+AA1552+AB1552)</f>
        <v>2195706.1999999997</v>
      </c>
      <c r="AD1552" s="55"/>
    </row>
    <row r="1553" spans="1:30" s="6" customFormat="1" ht="93.75" customHeight="1" x14ac:dyDescent="0.25">
      <c r="A1553" s="51" t="str">
        <f>IF(OR(D1553=0,D1553=""),"",COUNTA($D$1156:D1553))</f>
        <v/>
      </c>
      <c r="B1553" s="51"/>
      <c r="C1553" s="11"/>
      <c r="D1553" s="16"/>
      <c r="E1553" s="54">
        <f>SUM(E1551:E1552)</f>
        <v>768.5</v>
      </c>
      <c r="F1553" s="54">
        <f>SUM(F1551:F1552)</f>
        <v>712.7</v>
      </c>
      <c r="G1553" s="54">
        <f>SUM(G1551:G1552)</f>
        <v>0</v>
      </c>
      <c r="H1553" s="9"/>
      <c r="I1553" s="9"/>
      <c r="J1553" s="9"/>
      <c r="K1553" s="9"/>
      <c r="L1553" s="95"/>
      <c r="M1553" s="95"/>
      <c r="N1553" s="95"/>
      <c r="O1553" s="95"/>
      <c r="P1553" s="95"/>
      <c r="Q1553" s="95"/>
      <c r="R1553" s="95"/>
      <c r="S1553" s="95"/>
      <c r="T1553" s="95"/>
      <c r="U1553" s="95"/>
      <c r="V1553" s="95"/>
      <c r="W1553" s="95"/>
      <c r="X1553" s="54">
        <f>SUM(X1551:X1552)</f>
        <v>4182945.5</v>
      </c>
      <c r="Y1553" s="54"/>
      <c r="Z1553" s="54">
        <f>SUM(Z1551:Z1552)</f>
        <v>0</v>
      </c>
      <c r="AA1553" s="54">
        <f>SUM(AA1551:AA1552)</f>
        <v>0</v>
      </c>
      <c r="AB1553" s="54">
        <f>SUM(AB1551:AB1552)</f>
        <v>0</v>
      </c>
      <c r="AC1553" s="54">
        <f>SUM(AC1551:AC1552)</f>
        <v>4182945.5</v>
      </c>
      <c r="AD1553" s="55"/>
    </row>
    <row r="1554" spans="1:30" s="6" customFormat="1" ht="93.75" customHeight="1" x14ac:dyDescent="0.25">
      <c r="A1554" s="51" t="str">
        <f>IF(OR(D1554=0,D1554=""),"",COUNTA($D$1156:D1554))</f>
        <v/>
      </c>
      <c r="B1554" s="51"/>
      <c r="C1554" s="52" t="s">
        <v>2719</v>
      </c>
      <c r="D1554" s="16"/>
      <c r="E1554" s="95"/>
      <c r="F1554" s="95"/>
      <c r="G1554" s="95"/>
      <c r="H1554" s="9"/>
      <c r="I1554" s="9"/>
      <c r="J1554" s="9"/>
      <c r="K1554" s="9"/>
      <c r="L1554" s="95"/>
      <c r="M1554" s="95"/>
      <c r="N1554" s="95"/>
      <c r="O1554" s="95"/>
      <c r="P1554" s="95"/>
      <c r="Q1554" s="95"/>
      <c r="R1554" s="95"/>
      <c r="S1554" s="95"/>
      <c r="T1554" s="95"/>
      <c r="U1554" s="95"/>
      <c r="V1554" s="95"/>
      <c r="W1554" s="95"/>
      <c r="X1554" s="53"/>
      <c r="Y1554" s="53"/>
      <c r="Z1554" s="53"/>
      <c r="AA1554" s="53"/>
      <c r="AB1554" s="53"/>
      <c r="AC1554" s="53"/>
      <c r="AD1554" s="55"/>
    </row>
    <row r="1555" spans="1:30" s="6" customFormat="1" ht="93.75" customHeight="1" x14ac:dyDescent="0.25">
      <c r="A1555" s="51">
        <f>IF(OR(D1555=0,D1555=""),"",COUNTA($D$1156:D1555))</f>
        <v>350</v>
      </c>
      <c r="B1555" s="9" t="s">
        <v>1442</v>
      </c>
      <c r="C1555" s="11" t="s">
        <v>567</v>
      </c>
      <c r="D1555" s="16">
        <v>1972</v>
      </c>
      <c r="E1555" s="95">
        <v>736.6</v>
      </c>
      <c r="F1555" s="95">
        <v>711.1</v>
      </c>
      <c r="G1555" s="95">
        <v>25.5</v>
      </c>
      <c r="H1555" s="9" t="s">
        <v>725</v>
      </c>
      <c r="I1555" s="9"/>
      <c r="J1555" s="9"/>
      <c r="K1555" s="9"/>
      <c r="L1555" s="95">
        <f t="shared" ref="L1555:L1556" si="604">741*E1555</f>
        <v>545820.6</v>
      </c>
      <c r="M1555" s="95"/>
      <c r="N1555" s="95">
        <f t="shared" ref="N1555:N1556" si="605">754*E1555</f>
        <v>555396.4</v>
      </c>
      <c r="O1555" s="95">
        <f t="shared" ref="O1555:O1556" si="606">681*E1555</f>
        <v>501624.60000000003</v>
      </c>
      <c r="P1555" s="95">
        <f t="shared" ref="P1555:P1556" si="607">576*E1555</f>
        <v>424281.60000000003</v>
      </c>
      <c r="Q1555" s="95"/>
      <c r="R1555" s="95">
        <f t="shared" ref="R1555:R1558" si="608">5443*E1555</f>
        <v>4009313.8000000003</v>
      </c>
      <c r="S1555" s="95"/>
      <c r="T1555" s="95">
        <f t="shared" ref="T1555:T1556" si="609">4818*E1555</f>
        <v>3548938.8000000003</v>
      </c>
      <c r="U1555" s="95">
        <f t="shared" ref="U1555:U1556" si="610">185*E1555</f>
        <v>136271</v>
      </c>
      <c r="V1555" s="95">
        <f>34*E1555</f>
        <v>25044.400000000001</v>
      </c>
      <c r="W1555" s="95">
        <f t="shared" ref="W1555:W1556" si="611">(L1555+M1555+N1555+O1555+P1555+Q1555+R1555+S1555+T1555+U1555)*0.0214</f>
        <v>208043.24152000001</v>
      </c>
      <c r="X1555" s="95">
        <f t="shared" ref="X1555:X1558" si="612">L1555+M1555+N1555+O1555+P1555+Q1555+R1555+S1555+T1555+U1555+V1555+W1555</f>
        <v>9954734.4415200017</v>
      </c>
      <c r="Y1555" s="9" t="s">
        <v>2660</v>
      </c>
      <c r="Z1555" s="16">
        <v>0</v>
      </c>
      <c r="AA1555" s="16">
        <v>0</v>
      </c>
      <c r="AB1555" s="16">
        <v>0</v>
      </c>
      <c r="AC1555" s="53">
        <f t="shared" ref="AC1555:AC1558" si="613">X1555-(Z1555+AA1555+AB1555)</f>
        <v>9954734.4415200017</v>
      </c>
      <c r="AD1555" s="55"/>
    </row>
    <row r="1556" spans="1:30" s="6" customFormat="1" ht="93.75" customHeight="1" x14ac:dyDescent="0.25">
      <c r="A1556" s="51">
        <f>IF(OR(D1556=0,D1556=""),"",COUNTA($D$1156:D1556))</f>
        <v>351</v>
      </c>
      <c r="B1556" s="9" t="s">
        <v>1443</v>
      </c>
      <c r="C1556" s="11" t="s">
        <v>568</v>
      </c>
      <c r="D1556" s="16">
        <v>1972</v>
      </c>
      <c r="E1556" s="95">
        <v>715</v>
      </c>
      <c r="F1556" s="95">
        <v>685</v>
      </c>
      <c r="G1556" s="95">
        <v>30</v>
      </c>
      <c r="H1556" s="9" t="s">
        <v>725</v>
      </c>
      <c r="I1556" s="9"/>
      <c r="J1556" s="9"/>
      <c r="K1556" s="9"/>
      <c r="L1556" s="95">
        <f t="shared" si="604"/>
        <v>529815</v>
      </c>
      <c r="M1556" s="95"/>
      <c r="N1556" s="95">
        <f t="shared" si="605"/>
        <v>539110</v>
      </c>
      <c r="O1556" s="95">
        <f t="shared" si="606"/>
        <v>486915</v>
      </c>
      <c r="P1556" s="95">
        <f t="shared" si="607"/>
        <v>411840</v>
      </c>
      <c r="Q1556" s="95"/>
      <c r="R1556" s="95">
        <f t="shared" si="608"/>
        <v>3891745</v>
      </c>
      <c r="S1556" s="95"/>
      <c r="T1556" s="95">
        <f t="shared" si="609"/>
        <v>3444870</v>
      </c>
      <c r="U1556" s="95">
        <f t="shared" si="610"/>
        <v>132275</v>
      </c>
      <c r="V1556" s="95">
        <f>34*E1556</f>
        <v>24310</v>
      </c>
      <c r="W1556" s="95">
        <f t="shared" si="611"/>
        <v>201942.598</v>
      </c>
      <c r="X1556" s="95">
        <f t="shared" si="612"/>
        <v>9662822.5979999993</v>
      </c>
      <c r="Y1556" s="9" t="s">
        <v>2660</v>
      </c>
      <c r="Z1556" s="16">
        <v>0</v>
      </c>
      <c r="AA1556" s="16">
        <v>0</v>
      </c>
      <c r="AB1556" s="16">
        <v>0</v>
      </c>
      <c r="AC1556" s="53">
        <f t="shared" si="613"/>
        <v>9662822.5979999993</v>
      </c>
      <c r="AD1556" s="55"/>
    </row>
    <row r="1557" spans="1:30" s="6" customFormat="1" ht="93.75" customHeight="1" x14ac:dyDescent="0.25">
      <c r="A1557" s="51">
        <f>IF(OR(D1557=0,D1557=""),"",COUNTA($D$1156:D1557))</f>
        <v>352</v>
      </c>
      <c r="B1557" s="9" t="s">
        <v>1440</v>
      </c>
      <c r="C1557" s="11" t="s">
        <v>633</v>
      </c>
      <c r="D1557" s="16">
        <v>1973</v>
      </c>
      <c r="E1557" s="95">
        <v>755.3</v>
      </c>
      <c r="F1557" s="95">
        <v>696.5</v>
      </c>
      <c r="G1557" s="95">
        <v>58.8</v>
      </c>
      <c r="H1557" s="9" t="s">
        <v>725</v>
      </c>
      <c r="I1557" s="9"/>
      <c r="J1557" s="9"/>
      <c r="K1557" s="9"/>
      <c r="L1557" s="95"/>
      <c r="M1557" s="95"/>
      <c r="N1557" s="95"/>
      <c r="O1557" s="95"/>
      <c r="P1557" s="95"/>
      <c r="Q1557" s="95"/>
      <c r="R1557" s="95">
        <f t="shared" si="608"/>
        <v>4111097.9</v>
      </c>
      <c r="S1557" s="95"/>
      <c r="T1557" s="95"/>
      <c r="U1557" s="95"/>
      <c r="V1557" s="95"/>
      <c r="W1557" s="95"/>
      <c r="X1557" s="95">
        <f t="shared" si="612"/>
        <v>4111097.9</v>
      </c>
      <c r="Y1557" s="9" t="s">
        <v>2660</v>
      </c>
      <c r="Z1557" s="16">
        <v>0</v>
      </c>
      <c r="AA1557" s="16">
        <v>0</v>
      </c>
      <c r="AB1557" s="16">
        <v>0</v>
      </c>
      <c r="AC1557" s="53">
        <f t="shared" si="613"/>
        <v>4111097.9</v>
      </c>
      <c r="AD1557" s="55"/>
    </row>
    <row r="1558" spans="1:30" s="6" customFormat="1" ht="93.75" customHeight="1" x14ac:dyDescent="0.25">
      <c r="A1558" s="51">
        <f>IF(OR(D1558=0,D1558=""),"",COUNTA($D$1156:D1558))</f>
        <v>353</v>
      </c>
      <c r="B1558" s="9" t="s">
        <v>1439</v>
      </c>
      <c r="C1558" s="11" t="s">
        <v>719</v>
      </c>
      <c r="D1558" s="16">
        <v>1989</v>
      </c>
      <c r="E1558" s="95">
        <v>886.1</v>
      </c>
      <c r="F1558" s="95">
        <v>538.6</v>
      </c>
      <c r="G1558" s="95">
        <v>140.69999999999999</v>
      </c>
      <c r="H1558" s="9" t="s">
        <v>725</v>
      </c>
      <c r="I1558" s="9"/>
      <c r="J1558" s="9"/>
      <c r="K1558" s="9"/>
      <c r="L1558" s="95">
        <f>741*E1558</f>
        <v>656600.1</v>
      </c>
      <c r="M1558" s="95"/>
      <c r="N1558" s="95">
        <f>754*E1558</f>
        <v>668119.4</v>
      </c>
      <c r="O1558" s="95">
        <f>681*E1558</f>
        <v>603434.1</v>
      </c>
      <c r="P1558" s="95">
        <f>576*E1558</f>
        <v>510393.60000000003</v>
      </c>
      <c r="Q1558" s="95"/>
      <c r="R1558" s="95">
        <f t="shared" si="608"/>
        <v>4823042.3</v>
      </c>
      <c r="S1558" s="95"/>
      <c r="T1558" s="95">
        <f>4818*E1558</f>
        <v>4269229.8</v>
      </c>
      <c r="U1558" s="95">
        <f>185*E1558</f>
        <v>163928.5</v>
      </c>
      <c r="V1558" s="95">
        <f>34*E1558</f>
        <v>30127.4</v>
      </c>
      <c r="W1558" s="95">
        <f>(L1558+M1558+N1558+O1558+P1558+Q1558+R1558+S1558+T1558+U1558)*0.0214</f>
        <v>250267.60292</v>
      </c>
      <c r="X1558" s="95">
        <f t="shared" si="612"/>
        <v>11975142.802920001</v>
      </c>
      <c r="Y1558" s="9" t="s">
        <v>2660</v>
      </c>
      <c r="Z1558" s="16">
        <v>0</v>
      </c>
      <c r="AA1558" s="16">
        <v>0</v>
      </c>
      <c r="AB1558" s="16">
        <v>0</v>
      </c>
      <c r="AC1558" s="53">
        <f t="shared" si="613"/>
        <v>11975142.802920001</v>
      </c>
      <c r="AD1558" s="55"/>
    </row>
    <row r="1559" spans="1:30" s="6" customFormat="1" ht="93.75" customHeight="1" x14ac:dyDescent="0.25">
      <c r="A1559" s="51" t="str">
        <f>IF(OR(D1559=0,D1559=""),"",COUNTA($D$1156:D1559))</f>
        <v/>
      </c>
      <c r="B1559" s="51"/>
      <c r="C1559" s="11"/>
      <c r="D1559" s="16"/>
      <c r="E1559" s="54">
        <f>SUM(E1555:E1558)</f>
        <v>3092.9999999999995</v>
      </c>
      <c r="F1559" s="54">
        <f>SUM(F1555:F1558)</f>
        <v>2631.2</v>
      </c>
      <c r="G1559" s="54">
        <f>SUM(G1555:G1558)</f>
        <v>255</v>
      </c>
      <c r="H1559" s="9"/>
      <c r="I1559" s="9"/>
      <c r="J1559" s="9"/>
      <c r="K1559" s="9"/>
      <c r="L1559" s="95"/>
      <c r="M1559" s="95"/>
      <c r="N1559" s="95"/>
      <c r="O1559" s="95"/>
      <c r="P1559" s="95"/>
      <c r="Q1559" s="95"/>
      <c r="R1559" s="95"/>
      <c r="S1559" s="95"/>
      <c r="T1559" s="95"/>
      <c r="U1559" s="95"/>
      <c r="V1559" s="95"/>
      <c r="W1559" s="95"/>
      <c r="X1559" s="54">
        <f>SUM(X1555:X1558)</f>
        <v>35703797.74244</v>
      </c>
      <c r="Y1559" s="54"/>
      <c r="Z1559" s="54">
        <v>0</v>
      </c>
      <c r="AA1559" s="56">
        <v>0</v>
      </c>
      <c r="AB1559" s="56">
        <v>0</v>
      </c>
      <c r="AC1559" s="54">
        <f t="shared" ref="AC1559" si="614">SUM(AC1555:AC1558)</f>
        <v>35703797.74244</v>
      </c>
      <c r="AD1559" s="55"/>
    </row>
    <row r="1560" spans="1:30" s="6" customFormat="1" ht="93.75" customHeight="1" x14ac:dyDescent="0.25">
      <c r="A1560" s="51" t="str">
        <f>IF(OR(D1560=0,D1560=""),"",COUNTA($D$1156:D1560))</f>
        <v/>
      </c>
      <c r="B1560" s="51"/>
      <c r="C1560" s="52" t="s">
        <v>2720</v>
      </c>
      <c r="D1560" s="16"/>
      <c r="E1560" s="95"/>
      <c r="F1560" s="95"/>
      <c r="G1560" s="95"/>
      <c r="H1560" s="9"/>
      <c r="I1560" s="9"/>
      <c r="J1560" s="9"/>
      <c r="K1560" s="9"/>
      <c r="L1560" s="95"/>
      <c r="M1560" s="95"/>
      <c r="N1560" s="95"/>
      <c r="O1560" s="95"/>
      <c r="P1560" s="95"/>
      <c r="Q1560" s="95"/>
      <c r="R1560" s="95"/>
      <c r="S1560" s="95"/>
      <c r="T1560" s="95"/>
      <c r="U1560" s="95"/>
      <c r="V1560" s="95"/>
      <c r="W1560" s="95"/>
      <c r="X1560" s="53"/>
      <c r="Y1560" s="53"/>
      <c r="Z1560" s="53"/>
      <c r="AA1560" s="53"/>
      <c r="AB1560" s="53"/>
      <c r="AC1560" s="53"/>
      <c r="AD1560" s="55"/>
    </row>
    <row r="1561" spans="1:30" s="6" customFormat="1" ht="93.75" customHeight="1" x14ac:dyDescent="0.25">
      <c r="A1561" s="51">
        <f>IF(OR(D1561=0,D1561=""),"",COUNTA($D$1156:D1561))</f>
        <v>354</v>
      </c>
      <c r="B1561" s="9" t="s">
        <v>1444</v>
      </c>
      <c r="C1561" s="11" t="s">
        <v>681</v>
      </c>
      <c r="D1561" s="16">
        <v>1974</v>
      </c>
      <c r="E1561" s="95">
        <v>1368.75</v>
      </c>
      <c r="F1561" s="95">
        <v>396.8</v>
      </c>
      <c r="G1561" s="95">
        <v>559</v>
      </c>
      <c r="H1561" s="9" t="s">
        <v>725</v>
      </c>
      <c r="I1561" s="9"/>
      <c r="J1561" s="9"/>
      <c r="K1561" s="9"/>
      <c r="L1561" s="95"/>
      <c r="M1561" s="95"/>
      <c r="N1561" s="95"/>
      <c r="O1561" s="95"/>
      <c r="P1561" s="95"/>
      <c r="Q1561" s="95"/>
      <c r="R1561" s="95">
        <f t="shared" ref="R1561:R1564" si="615">5443*E1561</f>
        <v>7450106.25</v>
      </c>
      <c r="S1561" s="95"/>
      <c r="T1561" s="95"/>
      <c r="U1561" s="95"/>
      <c r="V1561" s="95"/>
      <c r="W1561" s="95"/>
      <c r="X1561" s="95">
        <f t="shared" ref="X1561:X1564" si="616">L1561+M1561+N1561+O1561+P1561+Q1561+R1561+S1561+T1561+U1561+V1561+W1561</f>
        <v>7450106.25</v>
      </c>
      <c r="Y1561" s="9" t="s">
        <v>2660</v>
      </c>
      <c r="Z1561" s="16">
        <v>0</v>
      </c>
      <c r="AA1561" s="16">
        <v>0</v>
      </c>
      <c r="AB1561" s="16">
        <v>0</v>
      </c>
      <c r="AC1561" s="53">
        <f t="shared" ref="AC1561:AC1564" si="617">X1561-(Z1561+AA1561+AB1561)</f>
        <v>7450106.25</v>
      </c>
      <c r="AD1561" s="55"/>
    </row>
    <row r="1562" spans="1:30" s="6" customFormat="1" ht="93.75" customHeight="1" x14ac:dyDescent="0.25">
      <c r="A1562" s="51">
        <f>IF(OR(D1562=0,D1562=""),"",COUNTA($D$1156:D1562))</f>
        <v>355</v>
      </c>
      <c r="B1562" s="9" t="s">
        <v>2599</v>
      </c>
      <c r="C1562" s="11" t="s">
        <v>2598</v>
      </c>
      <c r="D1562" s="16">
        <v>1984</v>
      </c>
      <c r="E1562" s="95">
        <v>570.4</v>
      </c>
      <c r="F1562" s="95">
        <v>377.4</v>
      </c>
      <c r="G1562" s="95">
        <v>23</v>
      </c>
      <c r="H1562" s="9" t="s">
        <v>725</v>
      </c>
      <c r="I1562" s="9"/>
      <c r="J1562" s="9"/>
      <c r="K1562" s="9"/>
      <c r="L1562" s="95"/>
      <c r="M1562" s="95"/>
      <c r="N1562" s="95"/>
      <c r="O1562" s="95"/>
      <c r="P1562" s="95"/>
      <c r="Q1562" s="95"/>
      <c r="R1562" s="95">
        <f t="shared" si="615"/>
        <v>3104687.1999999997</v>
      </c>
      <c r="S1562" s="95"/>
      <c r="T1562" s="95"/>
      <c r="U1562" s="95"/>
      <c r="V1562" s="95"/>
      <c r="W1562" s="95"/>
      <c r="X1562" s="95">
        <f t="shared" ref="X1562:X1563" si="618">L1562+M1562+N1562+O1562+P1562+Q1562+R1562+S1562+T1562+U1562+V1562+W1562</f>
        <v>3104687.1999999997</v>
      </c>
      <c r="Y1562" s="9" t="s">
        <v>2660</v>
      </c>
      <c r="Z1562" s="16">
        <v>0</v>
      </c>
      <c r="AA1562" s="16">
        <v>0</v>
      </c>
      <c r="AB1562" s="16">
        <v>0</v>
      </c>
      <c r="AC1562" s="53">
        <f t="shared" ref="AC1562:AC1563" si="619">X1562-(Z1562+AA1562+AB1562)</f>
        <v>3104687.1999999997</v>
      </c>
      <c r="AD1562" s="55"/>
    </row>
    <row r="1563" spans="1:30" s="6" customFormat="1" ht="93.75" customHeight="1" x14ac:dyDescent="0.25">
      <c r="A1563" s="51">
        <f>IF(OR(D1563=0,D1563=""),"",COUNTA($D$1156:D1563))</f>
        <v>356</v>
      </c>
      <c r="B1563" s="9" t="s">
        <v>2605</v>
      </c>
      <c r="C1563" s="11" t="s">
        <v>2604</v>
      </c>
      <c r="D1563" s="16">
        <v>1986</v>
      </c>
      <c r="E1563" s="95">
        <v>2474.14</v>
      </c>
      <c r="F1563" s="95">
        <v>896</v>
      </c>
      <c r="G1563" s="95">
        <v>1241.1400000000001</v>
      </c>
      <c r="H1563" s="9" t="s">
        <v>725</v>
      </c>
      <c r="I1563" s="9"/>
      <c r="J1563" s="9"/>
      <c r="K1563" s="9"/>
      <c r="L1563" s="95"/>
      <c r="M1563" s="95"/>
      <c r="N1563" s="95"/>
      <c r="O1563" s="95"/>
      <c r="P1563" s="95"/>
      <c r="Q1563" s="95"/>
      <c r="R1563" s="95">
        <f t="shared" si="615"/>
        <v>13466744.02</v>
      </c>
      <c r="S1563" s="95"/>
      <c r="T1563" s="95"/>
      <c r="U1563" s="95"/>
      <c r="V1563" s="95"/>
      <c r="W1563" s="95"/>
      <c r="X1563" s="95">
        <f t="shared" si="618"/>
        <v>13466744.02</v>
      </c>
      <c r="Y1563" s="9" t="s">
        <v>2660</v>
      </c>
      <c r="Z1563" s="16">
        <v>0</v>
      </c>
      <c r="AA1563" s="16">
        <v>0</v>
      </c>
      <c r="AB1563" s="16">
        <v>0</v>
      </c>
      <c r="AC1563" s="53">
        <f t="shared" si="619"/>
        <v>13466744.02</v>
      </c>
      <c r="AD1563" s="55"/>
    </row>
    <row r="1564" spans="1:30" s="6" customFormat="1" ht="93.75" customHeight="1" x14ac:dyDescent="0.25">
      <c r="A1564" s="51">
        <f>IF(OR(D1564=0,D1564=""),"",COUNTA($D$1156:D1564))</f>
        <v>357</v>
      </c>
      <c r="B1564" s="9" t="s">
        <v>1834</v>
      </c>
      <c r="C1564" s="11" t="s">
        <v>1561</v>
      </c>
      <c r="D1564" s="16">
        <v>1966</v>
      </c>
      <c r="E1564" s="95">
        <v>705.8</v>
      </c>
      <c r="F1564" s="95">
        <v>665.8</v>
      </c>
      <c r="G1564" s="95">
        <v>40</v>
      </c>
      <c r="H1564" s="9" t="s">
        <v>725</v>
      </c>
      <c r="I1564" s="9"/>
      <c r="J1564" s="9"/>
      <c r="K1564" s="9"/>
      <c r="L1564" s="95"/>
      <c r="M1564" s="95"/>
      <c r="N1564" s="95"/>
      <c r="O1564" s="95"/>
      <c r="P1564" s="95"/>
      <c r="Q1564" s="95"/>
      <c r="R1564" s="95">
        <f t="shared" si="615"/>
        <v>3841669.4</v>
      </c>
      <c r="S1564" s="95"/>
      <c r="T1564" s="95"/>
      <c r="U1564" s="95"/>
      <c r="V1564" s="95"/>
      <c r="W1564" s="95"/>
      <c r="X1564" s="95">
        <f t="shared" si="616"/>
        <v>3841669.4</v>
      </c>
      <c r="Y1564" s="9" t="s">
        <v>2660</v>
      </c>
      <c r="Z1564" s="16">
        <v>0</v>
      </c>
      <c r="AA1564" s="16">
        <v>0</v>
      </c>
      <c r="AB1564" s="16">
        <v>0</v>
      </c>
      <c r="AC1564" s="53">
        <f t="shared" si="617"/>
        <v>3841669.4</v>
      </c>
      <c r="AD1564" s="55"/>
    </row>
    <row r="1565" spans="1:30" s="6" customFormat="1" ht="93.75" customHeight="1" x14ac:dyDescent="0.25">
      <c r="A1565" s="51" t="str">
        <f>IF(OR(D1565=0,D1565=""),"",COUNTA($D$1156:D1565))</f>
        <v/>
      </c>
      <c r="B1565" s="51"/>
      <c r="C1565" s="11"/>
      <c r="D1565" s="16"/>
      <c r="E1565" s="54">
        <f>SUM(E1561:E1564)</f>
        <v>5119.09</v>
      </c>
      <c r="F1565" s="54">
        <f>SUM(F1561:F1564)</f>
        <v>2336</v>
      </c>
      <c r="G1565" s="54">
        <f>SUM(G1561:G1564)</f>
        <v>1863.14</v>
      </c>
      <c r="H1565" s="9"/>
      <c r="I1565" s="9"/>
      <c r="J1565" s="9"/>
      <c r="K1565" s="9"/>
      <c r="L1565" s="95"/>
      <c r="M1565" s="95"/>
      <c r="N1565" s="95"/>
      <c r="O1565" s="95"/>
      <c r="P1565" s="95"/>
      <c r="Q1565" s="95"/>
      <c r="R1565" s="95"/>
      <c r="S1565" s="95"/>
      <c r="T1565" s="95"/>
      <c r="U1565" s="95"/>
      <c r="V1565" s="95"/>
      <c r="W1565" s="95"/>
      <c r="X1565" s="54">
        <f>SUM(X1561:X1564)</f>
        <v>27863206.869999997</v>
      </c>
      <c r="Y1565" s="54"/>
      <c r="Z1565" s="54">
        <v>0</v>
      </c>
      <c r="AA1565" s="56">
        <v>0</v>
      </c>
      <c r="AB1565" s="56">
        <v>0</v>
      </c>
      <c r="AC1565" s="54">
        <f>SUM(AC1561:AC1564)</f>
        <v>27863206.869999997</v>
      </c>
      <c r="AD1565" s="55"/>
    </row>
    <row r="1566" spans="1:30" s="6" customFormat="1" ht="93.75" customHeight="1" x14ac:dyDescent="0.25">
      <c r="A1566" s="51" t="str">
        <f>IF(OR(D1566=0,D1566=""),"",COUNTA($D$1156:D1566))</f>
        <v/>
      </c>
      <c r="B1566" s="51"/>
      <c r="C1566" s="52" t="s">
        <v>2721</v>
      </c>
      <c r="D1566" s="16"/>
      <c r="E1566" s="95"/>
      <c r="F1566" s="95"/>
      <c r="G1566" s="95"/>
      <c r="H1566" s="9"/>
      <c r="I1566" s="9"/>
      <c r="J1566" s="9"/>
      <c r="K1566" s="9"/>
      <c r="L1566" s="95"/>
      <c r="M1566" s="95"/>
      <c r="N1566" s="95"/>
      <c r="O1566" s="95"/>
      <c r="P1566" s="95"/>
      <c r="Q1566" s="95"/>
      <c r="R1566" s="95"/>
      <c r="S1566" s="95"/>
      <c r="T1566" s="95"/>
      <c r="U1566" s="95"/>
      <c r="V1566" s="95"/>
      <c r="W1566" s="95"/>
      <c r="X1566" s="53"/>
      <c r="Y1566" s="53"/>
      <c r="Z1566" s="53"/>
      <c r="AA1566" s="53"/>
      <c r="AB1566" s="53"/>
      <c r="AC1566" s="53"/>
      <c r="AD1566" s="55"/>
    </row>
    <row r="1567" spans="1:30" s="6" customFormat="1" ht="93.75" customHeight="1" x14ac:dyDescent="0.25">
      <c r="A1567" s="51">
        <f>IF(OR(D1567=0,D1567=""),"",COUNTA($D$1156:D1567))</f>
        <v>358</v>
      </c>
      <c r="B1567" s="9" t="s">
        <v>1450</v>
      </c>
      <c r="C1567" s="11" t="s">
        <v>634</v>
      </c>
      <c r="D1567" s="16">
        <v>1973</v>
      </c>
      <c r="E1567" s="95">
        <v>370.9</v>
      </c>
      <c r="F1567" s="95">
        <v>352.9</v>
      </c>
      <c r="G1567" s="95">
        <v>18</v>
      </c>
      <c r="H1567" s="9" t="s">
        <v>725</v>
      </c>
      <c r="I1567" s="9"/>
      <c r="J1567" s="9"/>
      <c r="K1567" s="9"/>
      <c r="L1567" s="95"/>
      <c r="M1567" s="95"/>
      <c r="N1567" s="95"/>
      <c r="O1567" s="95"/>
      <c r="P1567" s="95"/>
      <c r="Q1567" s="95"/>
      <c r="R1567" s="95">
        <f>5443*E1567</f>
        <v>2018808.7</v>
      </c>
      <c r="S1567" s="95"/>
      <c r="T1567" s="95"/>
      <c r="U1567" s="95"/>
      <c r="V1567" s="95"/>
      <c r="W1567" s="9"/>
      <c r="X1567" s="95">
        <f t="shared" ref="X1567" si="620">L1567+M1567+N1567+O1567+P1567+Q1567+R1567+S1567+T1567+U1567+V1567+W1567</f>
        <v>2018808.7</v>
      </c>
      <c r="Y1567" s="9" t="s">
        <v>2660</v>
      </c>
      <c r="Z1567" s="16">
        <v>0</v>
      </c>
      <c r="AA1567" s="16">
        <v>0</v>
      </c>
      <c r="AB1567" s="16">
        <v>0</v>
      </c>
      <c r="AC1567" s="53">
        <f t="shared" ref="AC1567" si="621">X1567-(Z1567+AA1567+AB1567)</f>
        <v>2018808.7</v>
      </c>
      <c r="AD1567" s="55"/>
    </row>
    <row r="1568" spans="1:30" s="6" customFormat="1" ht="93.75" customHeight="1" x14ac:dyDescent="0.25">
      <c r="A1568" s="51" t="str">
        <f>IF(OR(D1568=0,D1568=""),"",COUNTA($D$1156:D1568))</f>
        <v/>
      </c>
      <c r="B1568" s="51"/>
      <c r="C1568" s="11"/>
      <c r="D1568" s="16"/>
      <c r="E1568" s="54">
        <f>SUM(E1567:E1567)</f>
        <v>370.9</v>
      </c>
      <c r="F1568" s="54">
        <f>SUM(F1567:F1567)</f>
        <v>352.9</v>
      </c>
      <c r="G1568" s="54">
        <f>SUM(G1567:G1567)</f>
        <v>18</v>
      </c>
      <c r="H1568" s="9"/>
      <c r="I1568" s="9"/>
      <c r="J1568" s="9"/>
      <c r="K1568" s="9"/>
      <c r="L1568" s="95"/>
      <c r="M1568" s="95"/>
      <c r="N1568" s="95"/>
      <c r="O1568" s="95"/>
      <c r="P1568" s="95"/>
      <c r="Q1568" s="95"/>
      <c r="R1568" s="95"/>
      <c r="S1568" s="95"/>
      <c r="T1568" s="95"/>
      <c r="U1568" s="95"/>
      <c r="V1568" s="95"/>
      <c r="W1568" s="95"/>
      <c r="X1568" s="54">
        <f>SUM(X1567:X1567)</f>
        <v>2018808.7</v>
      </c>
      <c r="Y1568" s="54"/>
      <c r="Z1568" s="54">
        <v>0</v>
      </c>
      <c r="AA1568" s="56">
        <v>0</v>
      </c>
      <c r="AB1568" s="56">
        <v>0</v>
      </c>
      <c r="AC1568" s="54">
        <f>SUM(AC1567:AC1567)</f>
        <v>2018808.7</v>
      </c>
      <c r="AD1568" s="55"/>
    </row>
    <row r="1569" spans="1:30" s="6" customFormat="1" ht="93.75" customHeight="1" x14ac:dyDescent="0.25">
      <c r="A1569" s="51" t="str">
        <f>IF(OR(D1569=0,D1569=""),"",COUNTA($D$1156:D1569))</f>
        <v/>
      </c>
      <c r="B1569" s="51"/>
      <c r="C1569" s="52" t="s">
        <v>2722</v>
      </c>
      <c r="D1569" s="16"/>
      <c r="E1569" s="95"/>
      <c r="F1569" s="95"/>
      <c r="G1569" s="95"/>
      <c r="H1569" s="9"/>
      <c r="I1569" s="9"/>
      <c r="J1569" s="9"/>
      <c r="K1569" s="9"/>
      <c r="L1569" s="95"/>
      <c r="M1569" s="95"/>
      <c r="N1569" s="95"/>
      <c r="O1569" s="95"/>
      <c r="P1569" s="95"/>
      <c r="Q1569" s="95"/>
      <c r="R1569" s="95"/>
      <c r="S1569" s="95"/>
      <c r="T1569" s="95"/>
      <c r="U1569" s="95"/>
      <c r="V1569" s="95"/>
      <c r="W1569" s="95"/>
      <c r="X1569" s="53"/>
      <c r="Y1569" s="53"/>
      <c r="Z1569" s="53"/>
      <c r="AA1569" s="53"/>
      <c r="AB1569" s="53"/>
      <c r="AC1569" s="53"/>
      <c r="AD1569" s="55"/>
    </row>
    <row r="1570" spans="1:30" s="6" customFormat="1" ht="93.75" customHeight="1" x14ac:dyDescent="0.25">
      <c r="A1570" s="51">
        <f>IF(OR(D1570=0,D1570=""),"",COUNTA($D$1156:D1570))</f>
        <v>359</v>
      </c>
      <c r="B1570" s="9" t="s">
        <v>1453</v>
      </c>
      <c r="C1570" s="11" t="s">
        <v>513</v>
      </c>
      <c r="D1570" s="16">
        <v>1971</v>
      </c>
      <c r="E1570" s="95">
        <v>1926.6</v>
      </c>
      <c r="F1570" s="95">
        <v>1750</v>
      </c>
      <c r="G1570" s="95">
        <v>668</v>
      </c>
      <c r="H1570" s="9" t="s">
        <v>729</v>
      </c>
      <c r="I1570" s="9"/>
      <c r="J1570" s="9"/>
      <c r="K1570" s="9"/>
      <c r="L1570" s="95">
        <f>677*E1570</f>
        <v>1304308.2</v>
      </c>
      <c r="M1570" s="95">
        <f>1213*E1570</f>
        <v>2336965.7999999998</v>
      </c>
      <c r="N1570" s="95">
        <f>620*E1570</f>
        <v>1194492</v>
      </c>
      <c r="O1570" s="95">
        <f>863*E1570</f>
        <v>1662655.7999999998</v>
      </c>
      <c r="P1570" s="95">
        <f>546*E1570</f>
        <v>1051923.5999999999</v>
      </c>
      <c r="Q1570" s="95"/>
      <c r="R1570" s="95"/>
      <c r="S1570" s="95"/>
      <c r="T1570" s="95">
        <f>2771*E1570</f>
        <v>5338608.5999999996</v>
      </c>
      <c r="U1570" s="95">
        <f>111*E1570</f>
        <v>213852.59999999998</v>
      </c>
      <c r="V1570" s="95">
        <f>35*E1570</f>
        <v>67431</v>
      </c>
      <c r="W1570" s="95">
        <f t="shared" ref="W1570" si="622">(L1570+M1570+N1570+O1570+P1570+Q1570+R1570+S1570+T1570+U1570)*0.0214</f>
        <v>280400.06123999995</v>
      </c>
      <c r="X1570" s="95">
        <f t="shared" ref="X1570:X1572" si="623">L1570+M1570+N1570+O1570+P1570+Q1570+R1570+S1570+T1570+U1570+V1570+W1570</f>
        <v>13450637.66124</v>
      </c>
      <c r="Y1570" s="9" t="s">
        <v>2660</v>
      </c>
      <c r="Z1570" s="16">
        <v>0</v>
      </c>
      <c r="AA1570" s="16">
        <v>0</v>
      </c>
      <c r="AB1570" s="16">
        <v>0</v>
      </c>
      <c r="AC1570" s="53">
        <f t="shared" ref="AC1570:AC1572" si="624">X1570-(Z1570+AA1570+AB1570)</f>
        <v>13450637.66124</v>
      </c>
      <c r="AD1570" s="55"/>
    </row>
    <row r="1571" spans="1:30" s="6" customFormat="1" ht="93.75" customHeight="1" x14ac:dyDescent="0.25">
      <c r="A1571" s="51">
        <f>IF(OR(D1571=0,D1571=""),"",COUNTA($D$1156:D1571))</f>
        <v>360</v>
      </c>
      <c r="B1571" s="9" t="s">
        <v>1452</v>
      </c>
      <c r="C1571" s="11" t="s">
        <v>569</v>
      </c>
      <c r="D1571" s="16">
        <v>1972</v>
      </c>
      <c r="E1571" s="95">
        <v>487.5</v>
      </c>
      <c r="F1571" s="95">
        <v>441.4</v>
      </c>
      <c r="G1571" s="95">
        <v>374.1</v>
      </c>
      <c r="H1571" s="9" t="s">
        <v>725</v>
      </c>
      <c r="I1571" s="9"/>
      <c r="J1571" s="9"/>
      <c r="K1571" s="9"/>
      <c r="L1571" s="95">
        <f>741*E1571</f>
        <v>361237.5</v>
      </c>
      <c r="M1571" s="95">
        <f>3305*E1571</f>
        <v>1611187.5</v>
      </c>
      <c r="N1571" s="95">
        <f>754*E1571</f>
        <v>367575</v>
      </c>
      <c r="O1571" s="95">
        <f>681*E1571</f>
        <v>331987.5</v>
      </c>
      <c r="P1571" s="95">
        <f>576*E1571</f>
        <v>280800</v>
      </c>
      <c r="Q1571" s="95"/>
      <c r="R1571" s="95">
        <f t="shared" ref="R1571:R1572" si="625">5443*E1571</f>
        <v>2653462.5</v>
      </c>
      <c r="S1571" s="95"/>
      <c r="T1571" s="95">
        <f>4818*E1571</f>
        <v>2348775</v>
      </c>
      <c r="U1571" s="95">
        <f>185*E1571</f>
        <v>90187.5</v>
      </c>
      <c r="V1571" s="95">
        <f>34*E1571</f>
        <v>16575</v>
      </c>
      <c r="W1571" s="95">
        <f t="shared" ref="W1571" si="626">(L1571+M1571+N1571+O1571+P1571+Q1571+R1571+S1571+T1571+U1571)*0.0214</f>
        <v>172167.54749999999</v>
      </c>
      <c r="X1571" s="95">
        <f t="shared" si="623"/>
        <v>8233955.0475000003</v>
      </c>
      <c r="Y1571" s="9" t="s">
        <v>2660</v>
      </c>
      <c r="Z1571" s="16">
        <v>0</v>
      </c>
      <c r="AA1571" s="16">
        <v>0</v>
      </c>
      <c r="AB1571" s="16">
        <v>0</v>
      </c>
      <c r="AC1571" s="53">
        <f t="shared" si="624"/>
        <v>8233955.0475000003</v>
      </c>
      <c r="AD1571" s="55"/>
    </row>
    <row r="1572" spans="1:30" s="6" customFormat="1" ht="93.75" customHeight="1" x14ac:dyDescent="0.25">
      <c r="A1572" s="51">
        <f>IF(OR(D1572=0,D1572=""),"",COUNTA($D$1156:D1572))</f>
        <v>361</v>
      </c>
      <c r="B1572" s="9" t="s">
        <v>1451</v>
      </c>
      <c r="C1572" s="11" t="s">
        <v>683</v>
      </c>
      <c r="D1572" s="16">
        <v>1974</v>
      </c>
      <c r="E1572" s="95">
        <v>391.6</v>
      </c>
      <c r="F1572" s="95">
        <v>359.5</v>
      </c>
      <c r="G1572" s="95">
        <v>265</v>
      </c>
      <c r="H1572" s="9" t="s">
        <v>725</v>
      </c>
      <c r="I1572" s="9"/>
      <c r="J1572" s="9"/>
      <c r="K1572" s="9"/>
      <c r="L1572" s="95"/>
      <c r="M1572" s="95"/>
      <c r="N1572" s="95"/>
      <c r="O1572" s="95"/>
      <c r="P1572" s="95"/>
      <c r="Q1572" s="95"/>
      <c r="R1572" s="95">
        <f t="shared" si="625"/>
        <v>2131478.8000000003</v>
      </c>
      <c r="S1572" s="95"/>
      <c r="T1572" s="95"/>
      <c r="U1572" s="95"/>
      <c r="V1572" s="95"/>
      <c r="W1572" s="95"/>
      <c r="X1572" s="95">
        <f t="shared" si="623"/>
        <v>2131478.8000000003</v>
      </c>
      <c r="Y1572" s="9" t="s">
        <v>2660</v>
      </c>
      <c r="Z1572" s="16">
        <v>0</v>
      </c>
      <c r="AA1572" s="16">
        <v>0</v>
      </c>
      <c r="AB1572" s="16">
        <v>0</v>
      </c>
      <c r="AC1572" s="53">
        <f t="shared" si="624"/>
        <v>2131478.8000000003</v>
      </c>
      <c r="AD1572" s="55"/>
    </row>
    <row r="1573" spans="1:30" s="6" customFormat="1" ht="93.75" customHeight="1" x14ac:dyDescent="0.25">
      <c r="A1573" s="51" t="str">
        <f>IF(OR(D1573=0,D1573=""),"",COUNTA($D$1156:D1573))</f>
        <v/>
      </c>
      <c r="B1573" s="51"/>
      <c r="C1573" s="11"/>
      <c r="D1573" s="16"/>
      <c r="E1573" s="54">
        <f>SUM(E1570:E1572)</f>
        <v>2805.7</v>
      </c>
      <c r="F1573" s="54">
        <f>SUM(F1570:F1572)</f>
        <v>2550.9</v>
      </c>
      <c r="G1573" s="54">
        <f>SUM(G1570:G1572)</f>
        <v>1307.0999999999999</v>
      </c>
      <c r="H1573" s="9"/>
      <c r="I1573" s="9"/>
      <c r="J1573" s="9"/>
      <c r="K1573" s="9"/>
      <c r="L1573" s="95"/>
      <c r="M1573" s="95"/>
      <c r="N1573" s="95"/>
      <c r="O1573" s="95"/>
      <c r="P1573" s="95"/>
      <c r="Q1573" s="95"/>
      <c r="R1573" s="95"/>
      <c r="S1573" s="95"/>
      <c r="T1573" s="95"/>
      <c r="U1573" s="95"/>
      <c r="V1573" s="95"/>
      <c r="W1573" s="95"/>
      <c r="X1573" s="54">
        <f>SUM(X1570:X1572)</f>
        <v>23816071.50874</v>
      </c>
      <c r="Y1573" s="54"/>
      <c r="Z1573" s="54">
        <v>0</v>
      </c>
      <c r="AA1573" s="56">
        <v>0</v>
      </c>
      <c r="AB1573" s="56">
        <v>0</v>
      </c>
      <c r="AC1573" s="54">
        <f t="shared" ref="AC1573" si="627">SUM(AC1570:AC1572)</f>
        <v>23816071.50874</v>
      </c>
      <c r="AD1573" s="55"/>
    </row>
    <row r="1574" spans="1:30" s="6" customFormat="1" ht="93.75" customHeight="1" x14ac:dyDescent="0.25">
      <c r="A1574" s="51" t="str">
        <f>IF(OR(D1574=0,D1574=""),"",COUNTA($D$1156:D1574))</f>
        <v/>
      </c>
      <c r="B1574" s="51"/>
      <c r="C1574" s="52" t="s">
        <v>2723</v>
      </c>
      <c r="D1574" s="16"/>
      <c r="E1574" s="95"/>
      <c r="F1574" s="95"/>
      <c r="G1574" s="95"/>
      <c r="H1574" s="9"/>
      <c r="I1574" s="9"/>
      <c r="J1574" s="9"/>
      <c r="K1574" s="9"/>
      <c r="L1574" s="95"/>
      <c r="M1574" s="95"/>
      <c r="N1574" s="95"/>
      <c r="O1574" s="95"/>
      <c r="P1574" s="95"/>
      <c r="Q1574" s="95"/>
      <c r="R1574" s="95"/>
      <c r="S1574" s="95"/>
      <c r="T1574" s="95"/>
      <c r="U1574" s="95"/>
      <c r="V1574" s="95"/>
      <c r="W1574" s="95"/>
      <c r="X1574" s="53"/>
      <c r="Y1574" s="53"/>
      <c r="Z1574" s="53"/>
      <c r="AA1574" s="53"/>
      <c r="AB1574" s="53"/>
      <c r="AC1574" s="53"/>
      <c r="AD1574" s="55"/>
    </row>
    <row r="1575" spans="1:30" s="6" customFormat="1" ht="93.75" customHeight="1" x14ac:dyDescent="0.25">
      <c r="A1575" s="51">
        <f>IF(OR(D1575=0,D1575=""),"",COUNTA($D$1156:D1575))</f>
        <v>362</v>
      </c>
      <c r="B1575" s="9" t="s">
        <v>1456</v>
      </c>
      <c r="C1575" s="11" t="s">
        <v>684</v>
      </c>
      <c r="D1575" s="16">
        <v>1974</v>
      </c>
      <c r="E1575" s="95">
        <v>1165.9000000000001</v>
      </c>
      <c r="F1575" s="95">
        <v>720.3</v>
      </c>
      <c r="G1575" s="95">
        <v>0</v>
      </c>
      <c r="H1575" s="9" t="s">
        <v>725</v>
      </c>
      <c r="I1575" s="9"/>
      <c r="J1575" s="9"/>
      <c r="K1575" s="9"/>
      <c r="L1575" s="95"/>
      <c r="M1575" s="95"/>
      <c r="N1575" s="95"/>
      <c r="O1575" s="95"/>
      <c r="P1575" s="95"/>
      <c r="Q1575" s="95"/>
      <c r="R1575" s="95">
        <f t="shared" ref="R1575:R1576" si="628">5443*E1575</f>
        <v>6345993.7000000002</v>
      </c>
      <c r="S1575" s="95"/>
      <c r="T1575" s="95"/>
      <c r="U1575" s="95"/>
      <c r="V1575" s="95"/>
      <c r="W1575" s="95"/>
      <c r="X1575" s="95">
        <f t="shared" ref="X1575:X1576" si="629">L1575+M1575+N1575+O1575+P1575+Q1575+R1575+S1575+T1575+U1575+V1575+W1575</f>
        <v>6345993.7000000002</v>
      </c>
      <c r="Y1575" s="9" t="s">
        <v>2660</v>
      </c>
      <c r="Z1575" s="16">
        <v>0</v>
      </c>
      <c r="AA1575" s="16">
        <v>0</v>
      </c>
      <c r="AB1575" s="16">
        <v>0</v>
      </c>
      <c r="AC1575" s="53">
        <f t="shared" ref="AC1575:AC1576" si="630">X1575-(Z1575+AA1575+AB1575)</f>
        <v>6345993.7000000002</v>
      </c>
      <c r="AD1575" s="55"/>
    </row>
    <row r="1576" spans="1:30" s="6" customFormat="1" ht="93.75" customHeight="1" x14ac:dyDescent="0.25">
      <c r="A1576" s="51">
        <f>IF(OR(D1576=0,D1576=""),"",COUNTA($D$1156:D1576))</f>
        <v>363</v>
      </c>
      <c r="B1576" s="9" t="s">
        <v>1457</v>
      </c>
      <c r="C1576" s="11" t="s">
        <v>685</v>
      </c>
      <c r="D1576" s="16">
        <v>1974</v>
      </c>
      <c r="E1576" s="95">
        <v>1166.8</v>
      </c>
      <c r="F1576" s="95">
        <v>724.8</v>
      </c>
      <c r="G1576" s="95">
        <v>0</v>
      </c>
      <c r="H1576" s="9" t="s">
        <v>725</v>
      </c>
      <c r="I1576" s="9"/>
      <c r="J1576" s="9"/>
      <c r="K1576" s="9"/>
      <c r="L1576" s="95"/>
      <c r="M1576" s="95"/>
      <c r="N1576" s="95"/>
      <c r="O1576" s="95"/>
      <c r="P1576" s="95"/>
      <c r="Q1576" s="95"/>
      <c r="R1576" s="95">
        <f t="shared" si="628"/>
        <v>6350892.3999999994</v>
      </c>
      <c r="S1576" s="95"/>
      <c r="T1576" s="95"/>
      <c r="U1576" s="95"/>
      <c r="V1576" s="95"/>
      <c r="W1576" s="95"/>
      <c r="X1576" s="95">
        <f t="shared" si="629"/>
        <v>6350892.3999999994</v>
      </c>
      <c r="Y1576" s="9" t="s">
        <v>2660</v>
      </c>
      <c r="Z1576" s="16">
        <v>0</v>
      </c>
      <c r="AA1576" s="16">
        <v>0</v>
      </c>
      <c r="AB1576" s="16">
        <v>0</v>
      </c>
      <c r="AC1576" s="53">
        <f t="shared" si="630"/>
        <v>6350892.3999999994</v>
      </c>
      <c r="AD1576" s="55"/>
    </row>
    <row r="1577" spans="1:30" s="6" customFormat="1" ht="93.75" customHeight="1" x14ac:dyDescent="0.25">
      <c r="A1577" s="51" t="str">
        <f>IF(OR(D1577=0,D1577=""),"",COUNTA($D$1156:D1577))</f>
        <v/>
      </c>
      <c r="B1577" s="51"/>
      <c r="C1577" s="11"/>
      <c r="D1577" s="16"/>
      <c r="E1577" s="54">
        <f>SUM(E1575:E1576)</f>
        <v>2332.6999999999998</v>
      </c>
      <c r="F1577" s="54">
        <f>SUM(F1575:F1576)</f>
        <v>1445.1</v>
      </c>
      <c r="G1577" s="54">
        <f>SUM(G1575:G1576)</f>
        <v>0</v>
      </c>
      <c r="H1577" s="9"/>
      <c r="I1577" s="9"/>
      <c r="J1577" s="9"/>
      <c r="K1577" s="9"/>
      <c r="L1577" s="95"/>
      <c r="M1577" s="95"/>
      <c r="N1577" s="95"/>
      <c r="O1577" s="95"/>
      <c r="P1577" s="95"/>
      <c r="Q1577" s="95"/>
      <c r="R1577" s="95"/>
      <c r="S1577" s="95"/>
      <c r="T1577" s="95"/>
      <c r="U1577" s="95"/>
      <c r="V1577" s="95"/>
      <c r="W1577" s="95"/>
      <c r="X1577" s="54">
        <f>SUM(X1575:X1576)</f>
        <v>12696886.1</v>
      </c>
      <c r="Y1577" s="54"/>
      <c r="Z1577" s="54">
        <v>0</v>
      </c>
      <c r="AA1577" s="56">
        <v>0</v>
      </c>
      <c r="AB1577" s="56">
        <v>0</v>
      </c>
      <c r="AC1577" s="54">
        <f t="shared" ref="AC1577" si="631">SUM(AC1575:AC1576)</f>
        <v>12696886.1</v>
      </c>
      <c r="AD1577" s="55"/>
    </row>
    <row r="1578" spans="1:30" s="6" customFormat="1" ht="93.75" customHeight="1" x14ac:dyDescent="0.25">
      <c r="A1578" s="51" t="str">
        <f>IF(OR(D1578=0,D1578=""),"",COUNTA($D$1156:D1578))</f>
        <v/>
      </c>
      <c r="B1578" s="51"/>
      <c r="C1578" s="52" t="s">
        <v>2724</v>
      </c>
      <c r="D1578" s="16"/>
      <c r="E1578" s="95"/>
      <c r="F1578" s="95"/>
      <c r="G1578" s="95"/>
      <c r="H1578" s="9"/>
      <c r="I1578" s="9"/>
      <c r="J1578" s="9"/>
      <c r="K1578" s="9"/>
      <c r="L1578" s="95"/>
      <c r="M1578" s="95"/>
      <c r="N1578" s="95"/>
      <c r="O1578" s="95"/>
      <c r="P1578" s="95"/>
      <c r="Q1578" s="95"/>
      <c r="R1578" s="95"/>
      <c r="S1578" s="95"/>
      <c r="T1578" s="95"/>
      <c r="U1578" s="95"/>
      <c r="V1578" s="95"/>
      <c r="W1578" s="95"/>
      <c r="X1578" s="53"/>
      <c r="Y1578" s="53"/>
      <c r="Z1578" s="53"/>
      <c r="AA1578" s="53"/>
      <c r="AB1578" s="53"/>
      <c r="AC1578" s="53"/>
      <c r="AD1578" s="55"/>
    </row>
    <row r="1579" spans="1:30" s="6" customFormat="1" ht="93.75" customHeight="1" x14ac:dyDescent="0.25">
      <c r="A1579" s="51">
        <f>IF(OR(D1579=0,D1579=""),"",COUNTA($D$1156:D1579))</f>
        <v>364</v>
      </c>
      <c r="B1579" s="9" t="s">
        <v>1462</v>
      </c>
      <c r="C1579" s="11" t="s">
        <v>514</v>
      </c>
      <c r="D1579" s="16">
        <v>1971</v>
      </c>
      <c r="E1579" s="95">
        <v>757.9</v>
      </c>
      <c r="F1579" s="95">
        <v>696.3</v>
      </c>
      <c r="G1579" s="95">
        <v>0</v>
      </c>
      <c r="H1579" s="9" t="s">
        <v>725</v>
      </c>
      <c r="I1579" s="9"/>
      <c r="J1579" s="9"/>
      <c r="K1579" s="9"/>
      <c r="L1579" s="95">
        <f>741*E1579</f>
        <v>561603.9</v>
      </c>
      <c r="M1579" s="95"/>
      <c r="N1579" s="95">
        <f>754*E1579</f>
        <v>571456.6</v>
      </c>
      <c r="O1579" s="95">
        <f>681*E1579</f>
        <v>516129.89999999997</v>
      </c>
      <c r="P1579" s="95"/>
      <c r="Q1579" s="95"/>
      <c r="R1579" s="95">
        <f t="shared" ref="R1579:R1582" si="632">5443*E1579</f>
        <v>4125249.6999999997</v>
      </c>
      <c r="S1579" s="95"/>
      <c r="T1579" s="95">
        <f>4818*E1579</f>
        <v>3651562.1999999997</v>
      </c>
      <c r="U1579" s="95">
        <f>185*E1579</f>
        <v>140211.5</v>
      </c>
      <c r="V1579" s="95">
        <f>34*E1579</f>
        <v>25768.6</v>
      </c>
      <c r="W1579" s="95">
        <f t="shared" ref="W1579:W1581" si="633">(L1579+M1579+N1579+O1579+P1579+Q1579+R1579+S1579+T1579+U1579)*0.0214</f>
        <v>204716.97531999997</v>
      </c>
      <c r="X1579" s="95">
        <f t="shared" ref="X1579:X1582" si="634">L1579+M1579+N1579+O1579+P1579+Q1579+R1579+S1579+T1579+U1579+V1579+W1579</f>
        <v>9796699.3753199987</v>
      </c>
      <c r="Y1579" s="9" t="s">
        <v>2660</v>
      </c>
      <c r="Z1579" s="16">
        <v>0</v>
      </c>
      <c r="AA1579" s="16">
        <v>0</v>
      </c>
      <c r="AB1579" s="16">
        <v>0</v>
      </c>
      <c r="AC1579" s="53">
        <f t="shared" ref="AC1579:AC1582" si="635">X1579-(Z1579+AA1579+AB1579)</f>
        <v>9796699.3753199987</v>
      </c>
      <c r="AD1579" s="55"/>
    </row>
    <row r="1580" spans="1:30" s="6" customFormat="1" ht="93.75" customHeight="1" x14ac:dyDescent="0.25">
      <c r="A1580" s="51">
        <f>IF(OR(D1580=0,D1580=""),"",COUNTA($D$1156:D1580))</f>
        <v>365</v>
      </c>
      <c r="B1580" s="9" t="s">
        <v>2595</v>
      </c>
      <c r="C1580" s="11" t="s">
        <v>2591</v>
      </c>
      <c r="D1580" s="16">
        <v>1984</v>
      </c>
      <c r="E1580" s="95">
        <v>793.7</v>
      </c>
      <c r="F1580" s="95">
        <v>546.5</v>
      </c>
      <c r="G1580" s="95">
        <v>0</v>
      </c>
      <c r="H1580" s="9" t="s">
        <v>727</v>
      </c>
      <c r="I1580" s="9"/>
      <c r="J1580" s="9"/>
      <c r="K1580" s="9"/>
      <c r="L1580" s="95"/>
      <c r="M1580" s="95"/>
      <c r="N1580" s="95"/>
      <c r="O1580" s="95"/>
      <c r="P1580" s="95"/>
      <c r="Q1580" s="95"/>
      <c r="R1580" s="95">
        <f t="shared" si="632"/>
        <v>4320109.1000000006</v>
      </c>
      <c r="S1580" s="95"/>
      <c r="T1580" s="95"/>
      <c r="U1580" s="95"/>
      <c r="V1580" s="95"/>
      <c r="W1580" s="95"/>
      <c r="X1580" s="95">
        <f t="shared" ref="X1580" si="636">L1580+M1580+N1580+O1580+P1580+Q1580+R1580+S1580+T1580+U1580+V1580+W1580</f>
        <v>4320109.1000000006</v>
      </c>
      <c r="Y1580" s="9" t="s">
        <v>2660</v>
      </c>
      <c r="Z1580" s="16">
        <v>0</v>
      </c>
      <c r="AA1580" s="16">
        <v>0</v>
      </c>
      <c r="AB1580" s="16">
        <v>0</v>
      </c>
      <c r="AC1580" s="53">
        <f t="shared" ref="AC1580" si="637">X1580-(Z1580+AA1580+AB1580)</f>
        <v>4320109.1000000006</v>
      </c>
      <c r="AD1580" s="55"/>
    </row>
    <row r="1581" spans="1:30" s="6" customFormat="1" ht="93.75" customHeight="1" x14ac:dyDescent="0.25">
      <c r="A1581" s="51">
        <f>IF(OR(D1581=0,D1581=""),"",COUNTA($D$1156:D1581))</f>
        <v>366</v>
      </c>
      <c r="B1581" s="9" t="s">
        <v>1913</v>
      </c>
      <c r="C1581" s="11" t="s">
        <v>570</v>
      </c>
      <c r="D1581" s="16">
        <v>1972</v>
      </c>
      <c r="E1581" s="95">
        <v>378.3</v>
      </c>
      <c r="F1581" s="95">
        <v>351.2</v>
      </c>
      <c r="G1581" s="95">
        <v>0</v>
      </c>
      <c r="H1581" s="9" t="s">
        <v>725</v>
      </c>
      <c r="I1581" s="9"/>
      <c r="J1581" s="9"/>
      <c r="K1581" s="9"/>
      <c r="L1581" s="95">
        <f>741*E1581</f>
        <v>280320.3</v>
      </c>
      <c r="M1581" s="95"/>
      <c r="N1581" s="95">
        <f>754*E1581</f>
        <v>285238.2</v>
      </c>
      <c r="O1581" s="95">
        <f>681*E1581</f>
        <v>257622.30000000002</v>
      </c>
      <c r="P1581" s="95"/>
      <c r="Q1581" s="95"/>
      <c r="R1581" s="95">
        <f t="shared" si="632"/>
        <v>2059086.9000000001</v>
      </c>
      <c r="S1581" s="95"/>
      <c r="T1581" s="95">
        <f>4818*E1581</f>
        <v>1822649.4000000001</v>
      </c>
      <c r="U1581" s="95">
        <f>185*E1581</f>
        <v>69985.5</v>
      </c>
      <c r="V1581" s="95">
        <f>34*E1581</f>
        <v>12862.2</v>
      </c>
      <c r="W1581" s="95">
        <f t="shared" si="633"/>
        <v>102182.91564000001</v>
      </c>
      <c r="X1581" s="95">
        <f t="shared" si="634"/>
        <v>4889947.715640001</v>
      </c>
      <c r="Y1581" s="9" t="s">
        <v>2660</v>
      </c>
      <c r="Z1581" s="16">
        <v>0</v>
      </c>
      <c r="AA1581" s="16">
        <v>0</v>
      </c>
      <c r="AB1581" s="16">
        <v>0</v>
      </c>
      <c r="AC1581" s="53">
        <f t="shared" si="635"/>
        <v>4889947.715640001</v>
      </c>
      <c r="AD1581" s="55"/>
    </row>
    <row r="1582" spans="1:30" s="6" customFormat="1" ht="93.75" customHeight="1" x14ac:dyDescent="0.25">
      <c r="A1582" s="51">
        <f>IF(OR(D1582=0,D1582=""),"",COUNTA($D$1156:D1582))</f>
        <v>367</v>
      </c>
      <c r="B1582" s="9" t="s">
        <v>1460</v>
      </c>
      <c r="C1582" s="11" t="s">
        <v>635</v>
      </c>
      <c r="D1582" s="16">
        <v>1973</v>
      </c>
      <c r="E1582" s="95">
        <v>718.9</v>
      </c>
      <c r="F1582" s="95">
        <v>718.9</v>
      </c>
      <c r="G1582" s="95">
        <v>0</v>
      </c>
      <c r="H1582" s="9" t="s">
        <v>725</v>
      </c>
      <c r="I1582" s="9"/>
      <c r="J1582" s="9"/>
      <c r="K1582" s="9"/>
      <c r="L1582" s="95"/>
      <c r="M1582" s="95"/>
      <c r="N1582" s="95"/>
      <c r="O1582" s="95"/>
      <c r="P1582" s="95"/>
      <c r="Q1582" s="95"/>
      <c r="R1582" s="95">
        <f t="shared" si="632"/>
        <v>3912972.6999999997</v>
      </c>
      <c r="S1582" s="95"/>
      <c r="T1582" s="95"/>
      <c r="U1582" s="95"/>
      <c r="V1582" s="95"/>
      <c r="W1582" s="9"/>
      <c r="X1582" s="95">
        <f t="shared" si="634"/>
        <v>3912972.6999999997</v>
      </c>
      <c r="Y1582" s="9" t="s">
        <v>2660</v>
      </c>
      <c r="Z1582" s="16">
        <v>0</v>
      </c>
      <c r="AA1582" s="16">
        <v>0</v>
      </c>
      <c r="AB1582" s="16">
        <v>0</v>
      </c>
      <c r="AC1582" s="53">
        <f t="shared" si="635"/>
        <v>3912972.6999999997</v>
      </c>
      <c r="AD1582" s="55"/>
    </row>
    <row r="1583" spans="1:30" s="6" customFormat="1" ht="93.75" customHeight="1" x14ac:dyDescent="0.25">
      <c r="A1583" s="51" t="str">
        <f>IF(OR(D1583=0,D1583=""),"",COUNTA($D$1156:D1583))</f>
        <v/>
      </c>
      <c r="B1583" s="51"/>
      <c r="C1583" s="11"/>
      <c r="D1583" s="16"/>
      <c r="E1583" s="54">
        <f>SUM(E1579:E1582)</f>
        <v>2648.7999999999997</v>
      </c>
      <c r="F1583" s="54">
        <f>SUM(F1579:F1582)</f>
        <v>2312.9</v>
      </c>
      <c r="G1583" s="54">
        <f>SUM(G1579:G1582)</f>
        <v>0</v>
      </c>
      <c r="H1583" s="9"/>
      <c r="I1583" s="9"/>
      <c r="J1583" s="9"/>
      <c r="K1583" s="9"/>
      <c r="L1583" s="95"/>
      <c r="M1583" s="95"/>
      <c r="N1583" s="95"/>
      <c r="O1583" s="95"/>
      <c r="P1583" s="95"/>
      <c r="Q1583" s="95"/>
      <c r="R1583" s="95"/>
      <c r="S1583" s="95"/>
      <c r="T1583" s="95"/>
      <c r="U1583" s="95"/>
      <c r="V1583" s="95"/>
      <c r="W1583" s="9"/>
      <c r="X1583" s="54">
        <f>SUM(X1579:X1582)</f>
        <v>22919728.89096</v>
      </c>
      <c r="Y1583" s="54"/>
      <c r="Z1583" s="54">
        <v>0</v>
      </c>
      <c r="AA1583" s="56">
        <v>0</v>
      </c>
      <c r="AB1583" s="56">
        <v>0</v>
      </c>
      <c r="AC1583" s="54">
        <f t="shared" ref="AC1583" si="638">SUM(AC1579:AC1582)</f>
        <v>22919728.89096</v>
      </c>
      <c r="AD1583" s="55"/>
    </row>
    <row r="1584" spans="1:30" s="6" customFormat="1" ht="93.75" customHeight="1" x14ac:dyDescent="0.25">
      <c r="A1584" s="51" t="str">
        <f>IF(OR(D1584=0,D1584=""),"",COUNTA($D$1156:D1584))</f>
        <v/>
      </c>
      <c r="B1584" s="51"/>
      <c r="C1584" s="52" t="s">
        <v>2738</v>
      </c>
      <c r="D1584" s="16"/>
      <c r="E1584" s="95"/>
      <c r="F1584" s="95"/>
      <c r="G1584" s="95"/>
      <c r="H1584" s="9"/>
      <c r="I1584" s="9"/>
      <c r="J1584" s="9"/>
      <c r="K1584" s="9"/>
      <c r="L1584" s="95"/>
      <c r="M1584" s="95"/>
      <c r="N1584" s="95"/>
      <c r="O1584" s="95"/>
      <c r="P1584" s="95"/>
      <c r="Q1584" s="95"/>
      <c r="R1584" s="95"/>
      <c r="S1584" s="95"/>
      <c r="T1584" s="95"/>
      <c r="U1584" s="95"/>
      <c r="V1584" s="95"/>
      <c r="W1584" s="9"/>
      <c r="X1584" s="53"/>
      <c r="Y1584" s="53"/>
      <c r="Z1584" s="53"/>
      <c r="AA1584" s="53"/>
      <c r="AB1584" s="53"/>
      <c r="AC1584" s="53"/>
      <c r="AD1584" s="55"/>
    </row>
    <row r="1585" spans="1:30" s="6" customFormat="1" ht="93.75" customHeight="1" x14ac:dyDescent="0.25">
      <c r="A1585" s="51">
        <f>IF(OR(D1585=0,D1585=""),"",COUNTA($D$1156:D1585))</f>
        <v>368</v>
      </c>
      <c r="B1585" s="9" t="s">
        <v>1476</v>
      </c>
      <c r="C1585" s="11" t="s">
        <v>515</v>
      </c>
      <c r="D1585" s="16">
        <v>1971</v>
      </c>
      <c r="E1585" s="95">
        <v>3288.1</v>
      </c>
      <c r="F1585" s="95">
        <v>1987.1</v>
      </c>
      <c r="G1585" s="9">
        <v>1301</v>
      </c>
      <c r="H1585" s="9" t="s">
        <v>728</v>
      </c>
      <c r="I1585" s="9"/>
      <c r="J1585" s="9"/>
      <c r="K1585" s="9"/>
      <c r="L1585" s="95">
        <f>677*E1585</f>
        <v>2226043.6999999997</v>
      </c>
      <c r="M1585" s="95">
        <f>1213*E1585</f>
        <v>3988465.3</v>
      </c>
      <c r="N1585" s="95"/>
      <c r="O1585" s="95">
        <f>863*E1585</f>
        <v>2837630.3</v>
      </c>
      <c r="P1585" s="95">
        <f>546*E1585</f>
        <v>1795302.5999999999</v>
      </c>
      <c r="Q1585" s="95"/>
      <c r="R1585" s="95">
        <f t="shared" ref="R1585:R1587" si="639">2340*E1585</f>
        <v>7694154</v>
      </c>
      <c r="S1585" s="95">
        <f>297*E1585</f>
        <v>976565.7</v>
      </c>
      <c r="T1585" s="95">
        <f>2771*E1585</f>
        <v>9111325.0999999996</v>
      </c>
      <c r="U1585" s="95">
        <f>111*E1585</f>
        <v>364979.1</v>
      </c>
      <c r="V1585" s="95"/>
      <c r="W1585" s="95">
        <f t="shared" ref="W1585" si="640">(L1585+M1585+N1585+O1585+P1585+Q1585+R1585+S1585+T1585+U1585)*0.0214</f>
        <v>620481.56811999995</v>
      </c>
      <c r="X1585" s="95">
        <f t="shared" ref="X1585:X1599" si="641">L1585+M1585+N1585+O1585+P1585+Q1585+R1585+S1585+T1585+U1585+V1585+W1585</f>
        <v>29614947.368119996</v>
      </c>
      <c r="Y1585" s="9" t="s">
        <v>2660</v>
      </c>
      <c r="Z1585" s="16">
        <v>0</v>
      </c>
      <c r="AA1585" s="16">
        <v>0</v>
      </c>
      <c r="AB1585" s="16">
        <v>0</v>
      </c>
      <c r="AC1585" s="53">
        <f t="shared" ref="AC1585:AC1599" si="642">X1585-(Z1585+AA1585+AB1585)</f>
        <v>29614947.368119996</v>
      </c>
      <c r="AD1585" s="55"/>
    </row>
    <row r="1586" spans="1:30" s="6" customFormat="1" ht="93.75" customHeight="1" x14ac:dyDescent="0.25">
      <c r="A1586" s="51">
        <f>IF(OR(D1586=0,D1586=""),"",COUNTA($D$1156:D1586))</f>
        <v>369</v>
      </c>
      <c r="B1586" s="11" t="s">
        <v>2647</v>
      </c>
      <c r="C1586" s="11" t="s">
        <v>2627</v>
      </c>
      <c r="D1586" s="16">
        <v>1962</v>
      </c>
      <c r="E1586" s="95">
        <v>1780.6</v>
      </c>
      <c r="F1586" s="95">
        <v>939.8</v>
      </c>
      <c r="G1586" s="9">
        <v>840.8</v>
      </c>
      <c r="H1586" s="9" t="s">
        <v>727</v>
      </c>
      <c r="I1586" s="9"/>
      <c r="J1586" s="9"/>
      <c r="K1586" s="9"/>
      <c r="L1586" s="95"/>
      <c r="M1586" s="95"/>
      <c r="N1586" s="95"/>
      <c r="O1586" s="95"/>
      <c r="P1586" s="95"/>
      <c r="Q1586" s="95"/>
      <c r="R1586" s="95">
        <f t="shared" ref="R1586" si="643">5443*E1586</f>
        <v>9691805.7999999989</v>
      </c>
      <c r="S1586" s="95"/>
      <c r="T1586" s="95"/>
      <c r="U1586" s="95"/>
      <c r="V1586" s="95"/>
      <c r="W1586" s="95"/>
      <c r="X1586" s="95">
        <f t="shared" ref="X1586" si="644">L1586+M1586+N1586+O1586+P1586+Q1586+R1586+S1586+T1586+U1586+V1586+W1586</f>
        <v>9691805.7999999989</v>
      </c>
      <c r="Y1586" s="9" t="s">
        <v>2660</v>
      </c>
      <c r="Z1586" s="16">
        <v>0</v>
      </c>
      <c r="AA1586" s="16">
        <v>0</v>
      </c>
      <c r="AB1586" s="16">
        <v>0</v>
      </c>
      <c r="AC1586" s="53">
        <f t="shared" ref="AC1586" si="645">X1586-(Z1586+AA1586+AB1586)</f>
        <v>9691805.7999999989</v>
      </c>
      <c r="AD1586" s="55"/>
    </row>
    <row r="1587" spans="1:30" s="6" customFormat="1" ht="93.75" customHeight="1" x14ac:dyDescent="0.25">
      <c r="A1587" s="51">
        <f>IF(OR(D1587=0,D1587=""),"",COUNTA($D$1156:D1587))</f>
        <v>370</v>
      </c>
      <c r="B1587" s="9" t="s">
        <v>2510</v>
      </c>
      <c r="C1587" s="11" t="s">
        <v>2485</v>
      </c>
      <c r="D1587" s="16">
        <v>1979</v>
      </c>
      <c r="E1587" s="95">
        <v>5154.3</v>
      </c>
      <c r="F1587" s="95">
        <v>3053.6</v>
      </c>
      <c r="G1587" s="9">
        <v>2100.6999999999998</v>
      </c>
      <c r="H1587" s="9" t="s">
        <v>729</v>
      </c>
      <c r="I1587" s="9"/>
      <c r="J1587" s="9"/>
      <c r="K1587" s="9"/>
      <c r="L1587" s="95"/>
      <c r="M1587" s="95"/>
      <c r="N1587" s="95"/>
      <c r="O1587" s="95"/>
      <c r="P1587" s="95"/>
      <c r="Q1587" s="95"/>
      <c r="R1587" s="95">
        <f t="shared" si="639"/>
        <v>12061062</v>
      </c>
      <c r="S1587" s="95"/>
      <c r="T1587" s="95"/>
      <c r="U1587" s="95"/>
      <c r="V1587" s="95"/>
      <c r="W1587" s="95"/>
      <c r="X1587" s="95">
        <f t="shared" ref="X1587" si="646">L1587+M1587+N1587+O1587+P1587+Q1587+R1587+S1587+T1587+U1587+V1587+W1587</f>
        <v>12061062</v>
      </c>
      <c r="Y1587" s="9" t="s">
        <v>2660</v>
      </c>
      <c r="Z1587" s="16">
        <v>0</v>
      </c>
      <c r="AA1587" s="16">
        <v>0</v>
      </c>
      <c r="AB1587" s="16">
        <v>0</v>
      </c>
      <c r="AC1587" s="53">
        <f t="shared" ref="AC1587" si="647">X1587-(Z1587+AA1587+AB1587)</f>
        <v>12061062</v>
      </c>
      <c r="AD1587" s="55"/>
    </row>
    <row r="1588" spans="1:30" s="6" customFormat="1" ht="93.75" customHeight="1" x14ac:dyDescent="0.25">
      <c r="A1588" s="51">
        <f>IF(OR(D1588=0,D1588=""),"",COUNTA($D$1156:D1588))</f>
        <v>371</v>
      </c>
      <c r="B1588" s="9" t="s">
        <v>2606</v>
      </c>
      <c r="C1588" s="11" t="s">
        <v>2607</v>
      </c>
      <c r="D1588" s="16">
        <v>1962</v>
      </c>
      <c r="E1588" s="95">
        <v>1231.9000000000001</v>
      </c>
      <c r="F1588" s="95">
        <v>759.1</v>
      </c>
      <c r="G1588" s="9">
        <v>472.8</v>
      </c>
      <c r="H1588" s="9" t="s">
        <v>725</v>
      </c>
      <c r="I1588" s="9"/>
      <c r="J1588" s="9"/>
      <c r="K1588" s="9"/>
      <c r="L1588" s="95"/>
      <c r="M1588" s="95"/>
      <c r="N1588" s="95"/>
      <c r="O1588" s="95"/>
      <c r="P1588" s="95"/>
      <c r="Q1588" s="95"/>
      <c r="R1588" s="95">
        <f t="shared" ref="R1588:R1589" si="648">5443*E1588</f>
        <v>6705231.7000000002</v>
      </c>
      <c r="S1588" s="95"/>
      <c r="T1588" s="95"/>
      <c r="U1588" s="95"/>
      <c r="V1588" s="95"/>
      <c r="W1588" s="95"/>
      <c r="X1588" s="95">
        <f t="shared" ref="X1588" si="649">L1588+M1588+N1588+O1588+P1588+Q1588+R1588+S1588+T1588+U1588+V1588+W1588</f>
        <v>6705231.7000000002</v>
      </c>
      <c r="Y1588" s="9" t="s">
        <v>2660</v>
      </c>
      <c r="Z1588" s="16">
        <v>0</v>
      </c>
      <c r="AA1588" s="16">
        <v>0</v>
      </c>
      <c r="AB1588" s="16">
        <v>0</v>
      </c>
      <c r="AC1588" s="53">
        <f t="shared" ref="AC1588" si="650">X1588-(Z1588+AA1588+AB1588)</f>
        <v>6705231.7000000002</v>
      </c>
      <c r="AD1588" s="55"/>
    </row>
    <row r="1589" spans="1:30" s="6" customFormat="1" ht="93.75" customHeight="1" x14ac:dyDescent="0.25">
      <c r="A1589" s="51">
        <f>IF(OR(D1589=0,D1589=""),"",COUNTA($D$1156:D1589))</f>
        <v>372</v>
      </c>
      <c r="B1589" s="9" t="s">
        <v>1481</v>
      </c>
      <c r="C1589" s="11" t="s">
        <v>516</v>
      </c>
      <c r="D1589" s="16">
        <v>1971</v>
      </c>
      <c r="E1589" s="95">
        <v>1333</v>
      </c>
      <c r="F1589" s="95">
        <v>749.7</v>
      </c>
      <c r="G1589" s="9">
        <v>583.29999999999995</v>
      </c>
      <c r="H1589" s="9" t="s">
        <v>725</v>
      </c>
      <c r="I1589" s="9"/>
      <c r="J1589" s="9"/>
      <c r="K1589" s="9"/>
      <c r="L1589" s="95">
        <f>741*E1589</f>
        <v>987753</v>
      </c>
      <c r="M1589" s="95">
        <f>3305*E1589</f>
        <v>4405565</v>
      </c>
      <c r="N1589" s="95">
        <f>754*E1589</f>
        <v>1005082</v>
      </c>
      <c r="O1589" s="95">
        <f>681*E1589</f>
        <v>907773</v>
      </c>
      <c r="P1589" s="95">
        <f>576*E1589</f>
        <v>767808</v>
      </c>
      <c r="Q1589" s="95"/>
      <c r="R1589" s="95">
        <f t="shared" si="648"/>
        <v>7255519</v>
      </c>
      <c r="S1589" s="95"/>
      <c r="T1589" s="95">
        <f>4818*E1589</f>
        <v>6422394</v>
      </c>
      <c r="U1589" s="95">
        <f>185*E1589</f>
        <v>246605</v>
      </c>
      <c r="V1589" s="95">
        <f>34*E1589</f>
        <v>45322</v>
      </c>
      <c r="W1589" s="95">
        <f t="shared" ref="W1589:W1596" si="651">(L1589+M1589+N1589+O1589+P1589+Q1589+R1589+S1589+T1589+U1589)*0.0214</f>
        <v>470767.8786</v>
      </c>
      <c r="X1589" s="95">
        <f t="shared" si="641"/>
        <v>22514588.878600001</v>
      </c>
      <c r="Y1589" s="9" t="s">
        <v>2660</v>
      </c>
      <c r="Z1589" s="16">
        <v>0</v>
      </c>
      <c r="AA1589" s="16">
        <v>0</v>
      </c>
      <c r="AB1589" s="16">
        <v>0</v>
      </c>
      <c r="AC1589" s="53">
        <f t="shared" si="642"/>
        <v>22514588.878600001</v>
      </c>
      <c r="AD1589" s="55"/>
    </row>
    <row r="1590" spans="1:30" s="6" customFormat="1" ht="93.75" customHeight="1" x14ac:dyDescent="0.25">
      <c r="A1590" s="51">
        <f>IF(OR(D1590=0,D1590=""),"",COUNTA($D$1156:D1590))</f>
        <v>373</v>
      </c>
      <c r="B1590" s="9" t="s">
        <v>1482</v>
      </c>
      <c r="C1590" s="11" t="s">
        <v>517</v>
      </c>
      <c r="D1590" s="16">
        <v>1971</v>
      </c>
      <c r="E1590" s="95">
        <v>5229.3</v>
      </c>
      <c r="F1590" s="95">
        <v>3259.8</v>
      </c>
      <c r="G1590" s="9">
        <v>1969.5</v>
      </c>
      <c r="H1590" s="9" t="s">
        <v>729</v>
      </c>
      <c r="I1590" s="9"/>
      <c r="J1590" s="9"/>
      <c r="K1590" s="9"/>
      <c r="L1590" s="95">
        <f>677*E1590</f>
        <v>3540236.1</v>
      </c>
      <c r="M1590" s="95">
        <f>1213*E1590</f>
        <v>6343140.9000000004</v>
      </c>
      <c r="N1590" s="95">
        <f>620*E1590</f>
        <v>3242166</v>
      </c>
      <c r="O1590" s="95">
        <f>863*E1590</f>
        <v>4512885.9000000004</v>
      </c>
      <c r="P1590" s="95">
        <f>546*E1590</f>
        <v>2855197.8000000003</v>
      </c>
      <c r="Q1590" s="95"/>
      <c r="R1590" s="95">
        <f>2340*E1590</f>
        <v>12236562</v>
      </c>
      <c r="S1590" s="95">
        <f>297*E1590</f>
        <v>1553102.1</v>
      </c>
      <c r="T1590" s="95">
        <f>2771*E1590</f>
        <v>14490390.300000001</v>
      </c>
      <c r="U1590" s="95">
        <f>111*E1590</f>
        <v>580452.30000000005</v>
      </c>
      <c r="V1590" s="95">
        <f>35*E1590</f>
        <v>183025.5</v>
      </c>
      <c r="W1590" s="95">
        <f t="shared" si="651"/>
        <v>1056178.4547599996</v>
      </c>
      <c r="X1590" s="95">
        <f t="shared" si="641"/>
        <v>50593337.354759991</v>
      </c>
      <c r="Y1590" s="9" t="s">
        <v>2660</v>
      </c>
      <c r="Z1590" s="16">
        <v>0</v>
      </c>
      <c r="AA1590" s="16">
        <v>0</v>
      </c>
      <c r="AB1590" s="16">
        <v>0</v>
      </c>
      <c r="AC1590" s="53">
        <f t="shared" si="642"/>
        <v>50593337.354759991</v>
      </c>
      <c r="AD1590" s="55"/>
    </row>
    <row r="1591" spans="1:30" s="6" customFormat="1" ht="93.75" customHeight="1" x14ac:dyDescent="0.25">
      <c r="A1591" s="51">
        <f>IF(OR(D1591=0,D1591=""),"",COUNTA($D$1156:D1591))</f>
        <v>374</v>
      </c>
      <c r="B1591" s="9" t="s">
        <v>1493</v>
      </c>
      <c r="C1591" s="11" t="s">
        <v>518</v>
      </c>
      <c r="D1591" s="16">
        <v>1971</v>
      </c>
      <c r="E1591" s="95">
        <v>1003.1</v>
      </c>
      <c r="F1591" s="95">
        <v>571</v>
      </c>
      <c r="G1591" s="9">
        <v>432.1</v>
      </c>
      <c r="H1591" s="9" t="s">
        <v>725</v>
      </c>
      <c r="I1591" s="9"/>
      <c r="J1591" s="9"/>
      <c r="K1591" s="9"/>
      <c r="L1591" s="95">
        <f t="shared" ref="L1591:L1593" si="652">741*E1591</f>
        <v>743297.1</v>
      </c>
      <c r="M1591" s="95">
        <f t="shared" ref="M1591:M1593" si="653">3305*E1591</f>
        <v>3315245.5</v>
      </c>
      <c r="N1591" s="95">
        <f>754*E1591</f>
        <v>756337.4</v>
      </c>
      <c r="O1591" s="95">
        <f t="shared" ref="O1591:O1593" si="654">681*E1591</f>
        <v>683111.1</v>
      </c>
      <c r="P1591" s="95">
        <f t="shared" ref="P1591:P1593" si="655">576*E1591</f>
        <v>577785.59999999998</v>
      </c>
      <c r="Q1591" s="95"/>
      <c r="R1591" s="95">
        <f t="shared" ref="R1591:R1593" si="656">5443*E1591</f>
        <v>5459873.2999999998</v>
      </c>
      <c r="S1591" s="95"/>
      <c r="T1591" s="95">
        <f t="shared" ref="T1591:T1593" si="657">4818*E1591</f>
        <v>4832935.8</v>
      </c>
      <c r="U1591" s="95">
        <f t="shared" ref="U1591:U1593" si="658">185*E1591</f>
        <v>185573.5</v>
      </c>
      <c r="V1591" s="95">
        <f t="shared" ref="V1591:V1593" si="659">34*E1591</f>
        <v>34105.4</v>
      </c>
      <c r="W1591" s="95">
        <f t="shared" si="651"/>
        <v>354259.00902</v>
      </c>
      <c r="X1591" s="95">
        <f t="shared" si="641"/>
        <v>16942523.70902</v>
      </c>
      <c r="Y1591" s="9" t="s">
        <v>2660</v>
      </c>
      <c r="Z1591" s="16">
        <v>0</v>
      </c>
      <c r="AA1591" s="16">
        <v>0</v>
      </c>
      <c r="AB1591" s="16">
        <v>0</v>
      </c>
      <c r="AC1591" s="53">
        <f t="shared" si="642"/>
        <v>16942523.70902</v>
      </c>
      <c r="AD1591" s="55"/>
    </row>
    <row r="1592" spans="1:30" s="6" customFormat="1" ht="93.75" customHeight="1" x14ac:dyDescent="0.25">
      <c r="A1592" s="51">
        <f>IF(OR(D1592=0,D1592=""),"",COUNTA($D$1156:D1592))</f>
        <v>375</v>
      </c>
      <c r="B1592" s="9" t="s">
        <v>1467</v>
      </c>
      <c r="C1592" s="11" t="s">
        <v>571</v>
      </c>
      <c r="D1592" s="16">
        <v>1972</v>
      </c>
      <c r="E1592" s="95">
        <v>1269.5999999999999</v>
      </c>
      <c r="F1592" s="95">
        <v>698.07</v>
      </c>
      <c r="G1592" s="9">
        <v>571.5</v>
      </c>
      <c r="H1592" s="9" t="s">
        <v>725</v>
      </c>
      <c r="I1592" s="9"/>
      <c r="J1592" s="9"/>
      <c r="K1592" s="9"/>
      <c r="L1592" s="95">
        <f t="shared" si="652"/>
        <v>940773.6</v>
      </c>
      <c r="M1592" s="95">
        <f t="shared" si="653"/>
        <v>4196028</v>
      </c>
      <c r="N1592" s="95"/>
      <c r="O1592" s="95">
        <f t="shared" si="654"/>
        <v>864597.6</v>
      </c>
      <c r="P1592" s="95">
        <f t="shared" si="655"/>
        <v>731289.59999999998</v>
      </c>
      <c r="Q1592" s="95"/>
      <c r="R1592" s="95">
        <f t="shared" si="656"/>
        <v>6910432.7999999998</v>
      </c>
      <c r="S1592" s="95"/>
      <c r="T1592" s="95">
        <f t="shared" si="657"/>
        <v>6116932.7999999998</v>
      </c>
      <c r="U1592" s="95">
        <f t="shared" si="658"/>
        <v>234875.99999999997</v>
      </c>
      <c r="V1592" s="95"/>
      <c r="W1592" s="95">
        <f t="shared" si="651"/>
        <v>427891.51055999997</v>
      </c>
      <c r="X1592" s="95">
        <f t="shared" si="641"/>
        <v>20422821.910559997</v>
      </c>
      <c r="Y1592" s="9" t="s">
        <v>2660</v>
      </c>
      <c r="Z1592" s="16">
        <v>0</v>
      </c>
      <c r="AA1592" s="16">
        <v>0</v>
      </c>
      <c r="AB1592" s="16">
        <v>0</v>
      </c>
      <c r="AC1592" s="53">
        <f t="shared" si="642"/>
        <v>20422821.910559997</v>
      </c>
      <c r="AD1592" s="55"/>
    </row>
    <row r="1593" spans="1:30" s="6" customFormat="1" ht="93.75" customHeight="1" x14ac:dyDescent="0.25">
      <c r="A1593" s="51">
        <f>IF(OR(D1593=0,D1593=""),"",COUNTA($D$1156:D1593))</f>
        <v>376</v>
      </c>
      <c r="B1593" s="9" t="s">
        <v>1472</v>
      </c>
      <c r="C1593" s="11" t="s">
        <v>572</v>
      </c>
      <c r="D1593" s="16">
        <v>1972</v>
      </c>
      <c r="E1593" s="95">
        <v>630.6</v>
      </c>
      <c r="F1593" s="95">
        <v>338.2</v>
      </c>
      <c r="G1593" s="9">
        <v>292.39999999999998</v>
      </c>
      <c r="H1593" s="9" t="s">
        <v>725</v>
      </c>
      <c r="I1593" s="9"/>
      <c r="J1593" s="9"/>
      <c r="K1593" s="9"/>
      <c r="L1593" s="95">
        <f t="shared" si="652"/>
        <v>467274.60000000003</v>
      </c>
      <c r="M1593" s="95">
        <f t="shared" si="653"/>
        <v>2084133</v>
      </c>
      <c r="N1593" s="95">
        <f>754*E1593</f>
        <v>475472.4</v>
      </c>
      <c r="O1593" s="95">
        <f t="shared" si="654"/>
        <v>429438.60000000003</v>
      </c>
      <c r="P1593" s="95">
        <f t="shared" si="655"/>
        <v>363225.60000000003</v>
      </c>
      <c r="Q1593" s="95"/>
      <c r="R1593" s="95">
        <f t="shared" si="656"/>
        <v>3432355.8000000003</v>
      </c>
      <c r="S1593" s="95"/>
      <c r="T1593" s="95">
        <f t="shared" si="657"/>
        <v>3038230.8000000003</v>
      </c>
      <c r="U1593" s="95">
        <f t="shared" si="658"/>
        <v>116661</v>
      </c>
      <c r="V1593" s="95">
        <f t="shared" si="659"/>
        <v>21440.400000000001</v>
      </c>
      <c r="W1593" s="95">
        <f t="shared" si="651"/>
        <v>222705.34452000001</v>
      </c>
      <c r="X1593" s="95">
        <f t="shared" si="641"/>
        <v>10650937.544520002</v>
      </c>
      <c r="Y1593" s="9" t="s">
        <v>2660</v>
      </c>
      <c r="Z1593" s="16">
        <v>0</v>
      </c>
      <c r="AA1593" s="16">
        <v>0</v>
      </c>
      <c r="AB1593" s="16">
        <v>0</v>
      </c>
      <c r="AC1593" s="53">
        <f t="shared" si="642"/>
        <v>10650937.544520002</v>
      </c>
      <c r="AD1593" s="55"/>
    </row>
    <row r="1594" spans="1:30" s="6" customFormat="1" ht="93.75" customHeight="1" x14ac:dyDescent="0.25">
      <c r="A1594" s="51">
        <f>IF(OR(D1594=0,D1594=""),"",COUNTA($D$1156:D1594))</f>
        <v>377</v>
      </c>
      <c r="B1594" s="9" t="s">
        <v>1478</v>
      </c>
      <c r="C1594" s="11" t="s">
        <v>573</v>
      </c>
      <c r="D1594" s="16">
        <v>1972</v>
      </c>
      <c r="E1594" s="95">
        <v>2807.6</v>
      </c>
      <c r="F1594" s="95">
        <v>1750.6</v>
      </c>
      <c r="G1594" s="9">
        <v>1057</v>
      </c>
      <c r="H1594" s="9" t="s">
        <v>729</v>
      </c>
      <c r="I1594" s="9"/>
      <c r="J1594" s="9"/>
      <c r="K1594" s="9"/>
      <c r="L1594" s="95">
        <f>677*E1594</f>
        <v>1900745.2</v>
      </c>
      <c r="M1594" s="95">
        <f>1213*E1594</f>
        <v>3405618.8</v>
      </c>
      <c r="N1594" s="95"/>
      <c r="O1594" s="95">
        <f>863*E1594</f>
        <v>2422958.7999999998</v>
      </c>
      <c r="P1594" s="95">
        <f>546*E1594</f>
        <v>1532949.5999999999</v>
      </c>
      <c r="Q1594" s="95"/>
      <c r="R1594" s="95"/>
      <c r="S1594" s="95">
        <f>297*E1594</f>
        <v>833857.2</v>
      </c>
      <c r="T1594" s="95">
        <f>2771*E1594</f>
        <v>7779859.5999999996</v>
      </c>
      <c r="U1594" s="95">
        <f>111*E1594</f>
        <v>311643.59999999998</v>
      </c>
      <c r="V1594" s="95"/>
      <c r="W1594" s="95">
        <f t="shared" si="651"/>
        <v>389215.34191999998</v>
      </c>
      <c r="X1594" s="95">
        <f t="shared" si="641"/>
        <v>18576848.14192</v>
      </c>
      <c r="Y1594" s="9" t="s">
        <v>2660</v>
      </c>
      <c r="Z1594" s="16">
        <v>0</v>
      </c>
      <c r="AA1594" s="16">
        <v>0</v>
      </c>
      <c r="AB1594" s="16">
        <v>0</v>
      </c>
      <c r="AC1594" s="53">
        <f t="shared" si="642"/>
        <v>18576848.14192</v>
      </c>
      <c r="AD1594" s="55"/>
    </row>
    <row r="1595" spans="1:30" s="6" customFormat="1" ht="93.75" customHeight="1" x14ac:dyDescent="0.25">
      <c r="A1595" s="51">
        <f>IF(OR(D1595=0,D1595=""),"",COUNTA($D$1156:D1595))</f>
        <v>378</v>
      </c>
      <c r="B1595" s="9" t="s">
        <v>1486</v>
      </c>
      <c r="C1595" s="11" t="s">
        <v>574</v>
      </c>
      <c r="D1595" s="16">
        <v>1972</v>
      </c>
      <c r="E1595" s="95">
        <v>1233.2</v>
      </c>
      <c r="F1595" s="95">
        <v>704.8</v>
      </c>
      <c r="G1595" s="9">
        <v>528.4</v>
      </c>
      <c r="H1595" s="9" t="s">
        <v>725</v>
      </c>
      <c r="I1595" s="9"/>
      <c r="J1595" s="9"/>
      <c r="K1595" s="9"/>
      <c r="L1595" s="95">
        <f t="shared" ref="L1595:L1596" si="660">741*E1595</f>
        <v>913801.20000000007</v>
      </c>
      <c r="M1595" s="95">
        <f t="shared" ref="M1595:M1596" si="661">3305*E1595</f>
        <v>4075726</v>
      </c>
      <c r="N1595" s="95">
        <f t="shared" ref="N1595:N1596" si="662">754*E1595</f>
        <v>929832.8</v>
      </c>
      <c r="O1595" s="95">
        <f t="shared" ref="O1595:O1596" si="663">681*E1595</f>
        <v>839809.20000000007</v>
      </c>
      <c r="P1595" s="95">
        <f t="shared" ref="P1595:P1596" si="664">576*E1595</f>
        <v>710323.20000000007</v>
      </c>
      <c r="Q1595" s="95"/>
      <c r="R1595" s="95">
        <f t="shared" ref="R1595:R1597" si="665">5443*E1595</f>
        <v>6712307.6000000006</v>
      </c>
      <c r="S1595" s="95"/>
      <c r="T1595" s="95">
        <f t="shared" ref="T1595:T1596" si="666">4818*E1595</f>
        <v>5941557.6000000006</v>
      </c>
      <c r="U1595" s="95">
        <f t="shared" ref="U1595:U1596" si="667">185*E1595</f>
        <v>228142</v>
      </c>
      <c r="V1595" s="95">
        <f t="shared" ref="V1595:V1596" si="668">34*E1595</f>
        <v>41928.800000000003</v>
      </c>
      <c r="W1595" s="95">
        <f t="shared" si="651"/>
        <v>435522.09143999999</v>
      </c>
      <c r="X1595" s="95">
        <f t="shared" si="641"/>
        <v>20828950.491440002</v>
      </c>
      <c r="Y1595" s="9" t="s">
        <v>2660</v>
      </c>
      <c r="Z1595" s="16">
        <v>0</v>
      </c>
      <c r="AA1595" s="16">
        <v>0</v>
      </c>
      <c r="AB1595" s="16">
        <v>0</v>
      </c>
      <c r="AC1595" s="53">
        <f t="shared" si="642"/>
        <v>20828950.491440002</v>
      </c>
      <c r="AD1595" s="55"/>
    </row>
    <row r="1596" spans="1:30" s="6" customFormat="1" ht="93.75" customHeight="1" x14ac:dyDescent="0.25">
      <c r="A1596" s="51">
        <f>IF(OR(D1596=0,D1596=""),"",COUNTA($D$1156:D1596))</f>
        <v>379</v>
      </c>
      <c r="B1596" s="9" t="s">
        <v>1492</v>
      </c>
      <c r="C1596" s="11" t="s">
        <v>575</v>
      </c>
      <c r="D1596" s="16">
        <v>1972</v>
      </c>
      <c r="E1596" s="95">
        <v>676.8</v>
      </c>
      <c r="F1596" s="95">
        <v>389.1</v>
      </c>
      <c r="G1596" s="9">
        <v>287.7</v>
      </c>
      <c r="H1596" s="9" t="s">
        <v>725</v>
      </c>
      <c r="I1596" s="9"/>
      <c r="J1596" s="9"/>
      <c r="K1596" s="9"/>
      <c r="L1596" s="95">
        <f t="shared" si="660"/>
        <v>501508.8</v>
      </c>
      <c r="M1596" s="95">
        <f t="shared" si="661"/>
        <v>2236824</v>
      </c>
      <c r="N1596" s="95">
        <f t="shared" si="662"/>
        <v>510307.19999999995</v>
      </c>
      <c r="O1596" s="95">
        <f t="shared" si="663"/>
        <v>460900.8</v>
      </c>
      <c r="P1596" s="95">
        <f t="shared" si="664"/>
        <v>389836.79999999999</v>
      </c>
      <c r="Q1596" s="95"/>
      <c r="R1596" s="95">
        <f t="shared" si="665"/>
        <v>3683822.4</v>
      </c>
      <c r="S1596" s="95"/>
      <c r="T1596" s="95">
        <f t="shared" si="666"/>
        <v>3260822.4</v>
      </c>
      <c r="U1596" s="95">
        <f t="shared" si="667"/>
        <v>125207.99999999999</v>
      </c>
      <c r="V1596" s="95">
        <f t="shared" si="668"/>
        <v>23011.199999999997</v>
      </c>
      <c r="W1596" s="95">
        <f t="shared" si="651"/>
        <v>239021.53055999998</v>
      </c>
      <c r="X1596" s="95">
        <f t="shared" si="641"/>
        <v>11431263.130559999</v>
      </c>
      <c r="Y1596" s="9" t="s">
        <v>2660</v>
      </c>
      <c r="Z1596" s="16">
        <v>0</v>
      </c>
      <c r="AA1596" s="16">
        <v>0</v>
      </c>
      <c r="AB1596" s="16">
        <v>0</v>
      </c>
      <c r="AC1596" s="53">
        <f t="shared" si="642"/>
        <v>11431263.130559999</v>
      </c>
      <c r="AD1596" s="55"/>
    </row>
    <row r="1597" spans="1:30" s="6" customFormat="1" ht="93.75" customHeight="1" x14ac:dyDescent="0.25">
      <c r="A1597" s="51">
        <f>IF(OR(D1597=0,D1597=""),"",COUNTA($D$1156:D1597))</f>
        <v>380</v>
      </c>
      <c r="B1597" s="9" t="s">
        <v>1464</v>
      </c>
      <c r="C1597" s="11" t="s">
        <v>636</v>
      </c>
      <c r="D1597" s="16">
        <v>1973</v>
      </c>
      <c r="E1597" s="95">
        <v>1224.5999999999999</v>
      </c>
      <c r="F1597" s="95">
        <v>671.5</v>
      </c>
      <c r="G1597" s="9">
        <v>553.1</v>
      </c>
      <c r="H1597" s="9" t="s">
        <v>725</v>
      </c>
      <c r="I1597" s="9"/>
      <c r="J1597" s="9"/>
      <c r="K1597" s="9"/>
      <c r="L1597" s="95"/>
      <c r="M1597" s="95"/>
      <c r="N1597" s="95"/>
      <c r="O1597" s="95"/>
      <c r="P1597" s="95"/>
      <c r="Q1597" s="95"/>
      <c r="R1597" s="95">
        <f t="shared" si="665"/>
        <v>6665497.7999999998</v>
      </c>
      <c r="S1597" s="95"/>
      <c r="T1597" s="95"/>
      <c r="U1597" s="95"/>
      <c r="V1597" s="95"/>
      <c r="W1597" s="95"/>
      <c r="X1597" s="95">
        <f t="shared" si="641"/>
        <v>6665497.7999999998</v>
      </c>
      <c r="Y1597" s="9" t="s">
        <v>2660</v>
      </c>
      <c r="Z1597" s="16">
        <v>0</v>
      </c>
      <c r="AA1597" s="16">
        <v>0</v>
      </c>
      <c r="AB1597" s="16">
        <v>0</v>
      </c>
      <c r="AC1597" s="53">
        <f t="shared" si="642"/>
        <v>6665497.7999999998</v>
      </c>
      <c r="AD1597" s="55"/>
    </row>
    <row r="1598" spans="1:30" s="6" customFormat="1" ht="93.75" customHeight="1" x14ac:dyDescent="0.25">
      <c r="A1598" s="51">
        <f>IF(OR(D1598=0,D1598=""),"",COUNTA($D$1156:D1598))</f>
        <v>381</v>
      </c>
      <c r="B1598" s="9" t="s">
        <v>1466</v>
      </c>
      <c r="C1598" s="11" t="s">
        <v>637</v>
      </c>
      <c r="D1598" s="16">
        <v>1973</v>
      </c>
      <c r="E1598" s="95">
        <v>2847.2</v>
      </c>
      <c r="F1598" s="95">
        <v>1703.1</v>
      </c>
      <c r="G1598" s="9">
        <v>1144.0999999999999</v>
      </c>
      <c r="H1598" s="9" t="s">
        <v>729</v>
      </c>
      <c r="I1598" s="9"/>
      <c r="J1598" s="9"/>
      <c r="K1598" s="9"/>
      <c r="L1598" s="95"/>
      <c r="M1598" s="95"/>
      <c r="N1598" s="95"/>
      <c r="O1598" s="95"/>
      <c r="P1598" s="95"/>
      <c r="Q1598" s="95"/>
      <c r="R1598" s="95">
        <f>2340*E1598</f>
        <v>6662448</v>
      </c>
      <c r="S1598" s="95"/>
      <c r="T1598" s="95"/>
      <c r="U1598" s="95"/>
      <c r="V1598" s="95"/>
      <c r="W1598" s="95"/>
      <c r="X1598" s="95">
        <f t="shared" si="641"/>
        <v>6662448</v>
      </c>
      <c r="Y1598" s="9" t="s">
        <v>2660</v>
      </c>
      <c r="Z1598" s="16">
        <v>0</v>
      </c>
      <c r="AA1598" s="16">
        <v>0</v>
      </c>
      <c r="AB1598" s="16">
        <v>0</v>
      </c>
      <c r="AC1598" s="53">
        <f t="shared" si="642"/>
        <v>6662448</v>
      </c>
      <c r="AD1598" s="55"/>
    </row>
    <row r="1599" spans="1:30" s="6" customFormat="1" ht="93.75" customHeight="1" x14ac:dyDescent="0.25">
      <c r="A1599" s="51">
        <f>IF(OR(D1599=0,D1599=""),"",COUNTA($D$1156:D1599))</f>
        <v>382</v>
      </c>
      <c r="B1599" s="9" t="s">
        <v>1468</v>
      </c>
      <c r="C1599" s="11" t="s">
        <v>638</v>
      </c>
      <c r="D1599" s="16">
        <v>1973</v>
      </c>
      <c r="E1599" s="95">
        <v>2232.3000000000002</v>
      </c>
      <c r="F1599" s="95">
        <v>716.5</v>
      </c>
      <c r="G1599" s="9">
        <v>1515.8</v>
      </c>
      <c r="H1599" s="9" t="s">
        <v>725</v>
      </c>
      <c r="I1599" s="9"/>
      <c r="J1599" s="9"/>
      <c r="K1599" s="9"/>
      <c r="L1599" s="95"/>
      <c r="M1599" s="95"/>
      <c r="N1599" s="95"/>
      <c r="O1599" s="95"/>
      <c r="P1599" s="95"/>
      <c r="Q1599" s="95"/>
      <c r="R1599" s="95">
        <f>5443*E1599</f>
        <v>12150408.9</v>
      </c>
      <c r="S1599" s="95"/>
      <c r="T1599" s="95"/>
      <c r="U1599" s="95"/>
      <c r="V1599" s="95"/>
      <c r="W1599" s="95"/>
      <c r="X1599" s="95">
        <f t="shared" si="641"/>
        <v>12150408.9</v>
      </c>
      <c r="Y1599" s="9" t="s">
        <v>2660</v>
      </c>
      <c r="Z1599" s="16">
        <v>0</v>
      </c>
      <c r="AA1599" s="16">
        <v>0</v>
      </c>
      <c r="AB1599" s="16">
        <v>0</v>
      </c>
      <c r="AC1599" s="53">
        <f t="shared" si="642"/>
        <v>12150408.9</v>
      </c>
      <c r="AD1599" s="55"/>
    </row>
    <row r="1600" spans="1:30" s="6" customFormat="1" ht="104.45" customHeight="1" x14ac:dyDescent="0.25">
      <c r="A1600" s="9"/>
      <c r="B1600" s="9"/>
      <c r="C1600" s="52"/>
      <c r="D1600" s="16"/>
      <c r="E1600" s="54">
        <f>SUM(E1585:E1599)</f>
        <v>31942.199999999993</v>
      </c>
      <c r="F1600" s="54">
        <f>SUM(F1585:F1599)</f>
        <v>18291.97</v>
      </c>
      <c r="G1600" s="54">
        <f>SUM(G1585:G1599)</f>
        <v>13650.2</v>
      </c>
      <c r="H1600" s="9"/>
      <c r="I1600" s="9"/>
      <c r="J1600" s="9"/>
      <c r="K1600" s="9"/>
      <c r="L1600" s="95"/>
      <c r="M1600" s="95"/>
      <c r="N1600" s="95"/>
      <c r="O1600" s="95"/>
      <c r="P1600" s="95"/>
      <c r="Q1600" s="95"/>
      <c r="R1600" s="95"/>
      <c r="S1600" s="95"/>
      <c r="T1600" s="95"/>
      <c r="U1600" s="95"/>
      <c r="V1600" s="95"/>
      <c r="W1600" s="95"/>
      <c r="X1600" s="54">
        <f>SUM(X1585:X1599)</f>
        <v>255512672.7295</v>
      </c>
      <c r="Y1600" s="54"/>
      <c r="Z1600" s="54">
        <v>0</v>
      </c>
      <c r="AA1600" s="56">
        <v>0</v>
      </c>
      <c r="AB1600" s="56">
        <v>0</v>
      </c>
      <c r="AC1600" s="54">
        <f>SUM(AC1585:AC1599)</f>
        <v>255512672.7295</v>
      </c>
      <c r="AD1600" s="55"/>
    </row>
    <row r="1601" spans="1:30" s="6" customFormat="1" ht="104.45" customHeight="1" x14ac:dyDescent="0.25">
      <c r="A1601" s="9"/>
      <c r="B1601" s="9"/>
      <c r="C1601" s="52" t="s">
        <v>724</v>
      </c>
      <c r="D1601" s="16"/>
      <c r="E1601" s="54">
        <f>E1157+E1160+E1168+E1173+E1184+E1223+E1229+E1244+E1249+E1259+E1454+E1460+E1470+E1475+E1487+E1491+E1495+E1508+E1515+E1519+E1523+E1542+E1549+E1559+E1565+E1568+E1573+E1577+E1583+E1600+E1553+E1232</f>
        <v>1481535.580000001</v>
      </c>
      <c r="F1601" s="54">
        <f>F1157+F1160+F1168+F1173+F1184+F1223+F1229+F1244+F1249+F1259+F1454+F1460+F1470+F1475+F1487+F1491+F1495+F1508+F1515+F1519+F1523+F1542+F1549+F1559+F1565+F1568+F1573+F1577+F1583+F1600+F1553+F1232</f>
        <v>1052859.2300000002</v>
      </c>
      <c r="G1601" s="54">
        <f>G1157+G1160+G1168+G1173+G1184+G1223+G1229+G1244+G1249+G1259+G1454+G1460+G1470+G1475+G1487+G1491+G1495+G1508+G1515+G1519+G1523+G1542+G1549+G1559+G1565+G1568+G1573+G1577+G1583+G1600+G1553+G1232</f>
        <v>153561.22</v>
      </c>
      <c r="H1601" s="9"/>
      <c r="I1601" s="9"/>
      <c r="J1601" s="9"/>
      <c r="K1601" s="9"/>
      <c r="L1601" s="95"/>
      <c r="M1601" s="95"/>
      <c r="N1601" s="95"/>
      <c r="O1601" s="95"/>
      <c r="P1601" s="95"/>
      <c r="Q1601" s="95"/>
      <c r="R1601" s="95"/>
      <c r="S1601" s="95"/>
      <c r="T1601" s="95"/>
      <c r="U1601" s="95"/>
      <c r="V1601" s="95"/>
      <c r="W1601" s="95"/>
      <c r="X1601" s="54">
        <f>X1157+X1160+X1168+X1173+X1184+X1223+X1229+X1244+X1249+X1259+X1454+X1460+X1470+X1475+X1487+X1491+X1495+X1508+X1515+X1519+X1523+X1542+X1549+X1559+X1565+X1568+X1573+X1577+X1583+X1600+X1553+X1232</f>
        <v>5709719771.2601833</v>
      </c>
      <c r="Y1601" s="54"/>
      <c r="Z1601" s="54">
        <f>Z1157+Z1160+Z1168+Z1173+Z1184+Z1223+Z1229+Z1244+Z1249+Z1259+Z1454+Z1460+Z1470+Z1475+Z1487+Z1491+Z1495+Z1508+Z1515+Z1519+Z1523+Z1542+Z1549+Z1559+Z1565+Z1568+Z1573+Z1577+Z1583+Z1600+Z1553+Z1232</f>
        <v>0</v>
      </c>
      <c r="AA1601" s="56">
        <v>0</v>
      </c>
      <c r="AB1601" s="56">
        <v>0</v>
      </c>
      <c r="AC1601" s="54">
        <f>AC1157+AC1160+AC1168+AC1173+AC1184+AC1223+AC1229+AC1244+AC1249+AC1259+AC1454+AC1460+AC1470+AC1475+AC1487+AC1491+AC1495+AC1508+AC1515+AC1519+AC1523+AC1542+AC1549+AC1559+AC1565+AC1568+AC1573+AC1577+AC1583+AC1600+AC1553+AC1232</f>
        <v>5709719771.2601833</v>
      </c>
      <c r="AD1601" s="55"/>
    </row>
    <row r="1602" spans="1:30" ht="104.45" customHeight="1" x14ac:dyDescent="0.85">
      <c r="A1602" s="23"/>
      <c r="B1602" s="23"/>
      <c r="C1602" s="77" t="s">
        <v>2656</v>
      </c>
      <c r="D1602" s="30"/>
      <c r="E1602" s="31">
        <v>6491155.5400000038</v>
      </c>
      <c r="F1602" s="31">
        <f>F468+F1153+F1601</f>
        <v>4499734.0599999996</v>
      </c>
      <c r="G1602" s="31">
        <f>G468+G1153+G1601</f>
        <v>626789.14</v>
      </c>
      <c r="H1602" s="26"/>
      <c r="I1602" s="27"/>
      <c r="J1602" s="27"/>
      <c r="K1602" s="7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  <c r="X1602" s="31">
        <f>X468+X1153+X1601</f>
        <v>18377512919.269772</v>
      </c>
      <c r="Y1602" s="29"/>
      <c r="Z1602" s="29"/>
      <c r="AA1602" s="29"/>
      <c r="AB1602" s="29"/>
      <c r="AC1602" s="31">
        <f>AC468+AC1153+AC1601</f>
        <v>18414297516.169769</v>
      </c>
    </row>
    <row r="1603" spans="1:30" ht="62.25" x14ac:dyDescent="0.4">
      <c r="N1603" s="79"/>
      <c r="W1603" s="25"/>
      <c r="X1603" s="79"/>
      <c r="Y1603" s="87"/>
      <c r="Z1603" s="88"/>
      <c r="AA1603" s="88"/>
      <c r="AB1603" s="89"/>
      <c r="AC1603" s="88"/>
    </row>
  </sheetData>
  <autoFilter ref="A18:AK1602">
    <sortState ref="A130:AK1258">
      <sortCondition ref="C18:C1584"/>
    </sortState>
  </autoFilter>
  <mergeCells count="32">
    <mergeCell ref="AC15:AC16"/>
    <mergeCell ref="Y14:Y16"/>
    <mergeCell ref="Z14:AC14"/>
    <mergeCell ref="Z15:AA15"/>
    <mergeCell ref="AB15:AB16"/>
    <mergeCell ref="A14:A17"/>
    <mergeCell ref="C14:C17"/>
    <mergeCell ref="D14:D17"/>
    <mergeCell ref="I14:I17"/>
    <mergeCell ref="X14:X17"/>
    <mergeCell ref="S15:S17"/>
    <mergeCell ref="T15:T17"/>
    <mergeCell ref="U15:U17"/>
    <mergeCell ref="P15:P16"/>
    <mergeCell ref="K14:K16"/>
    <mergeCell ref="J14:J16"/>
    <mergeCell ref="A12:AC12"/>
    <mergeCell ref="B14:B16"/>
    <mergeCell ref="W4:AC8"/>
    <mergeCell ref="V15:V17"/>
    <mergeCell ref="E14:E17"/>
    <mergeCell ref="F14:F17"/>
    <mergeCell ref="G14:G17"/>
    <mergeCell ref="H14:H17"/>
    <mergeCell ref="L14:W14"/>
    <mergeCell ref="Q15:Q17"/>
    <mergeCell ref="W15:W17"/>
    <mergeCell ref="M15:M17"/>
    <mergeCell ref="N15:N17"/>
    <mergeCell ref="O15:O17"/>
    <mergeCell ref="R15:R17"/>
    <mergeCell ref="L15:L17"/>
  </mergeCells>
  <printOptions horizontalCentered="1"/>
  <pageMargins left="0" right="0" top="0.35433070866141736" bottom="0.35433070866141736" header="0" footer="0"/>
  <pageSetup paperSize="9" scale="10" orientation="landscape" r:id="rId1"/>
  <headerFooter differentFirst="1" scaleWithDoc="0">
    <oddHeader>&amp;C&amp;"Times New Roman,обычный"&amp;8&amp;P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Ветрова Екатерина Александровна</cp:lastModifiedBy>
  <cp:lastPrinted>2025-03-12T12:37:42Z</cp:lastPrinted>
  <dcterms:created xsi:type="dcterms:W3CDTF">2018-10-23T06:10:57Z</dcterms:created>
  <dcterms:modified xsi:type="dcterms:W3CDTF">2025-04-08T06:51:04Z</dcterms:modified>
</cp:coreProperties>
</file>